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20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21.xml" ContentType="application/vnd.openxmlformats-officedocument.drawingml.chart+xml"/>
  <Override PartName="/xl/charts/chart11.xml" ContentType="application/vnd.openxmlformats-officedocument.drawingml.chart+xml"/>
  <Override PartName="/xl/charts/chart6.xml" ContentType="application/vnd.openxmlformats-officedocument.drawingml.chart+xml"/>
  <Override PartName="/xl/charts/chart22.xml" ContentType="application/vnd.openxmlformats-officedocument.drawingml.chart+xml"/>
  <Override PartName="/xl/charts/chart7.xml" ContentType="application/vnd.openxmlformats-officedocument.drawingml.chart+xml"/>
  <Override PartName="/xl/charts/chart23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8.xml" ContentType="application/vnd.openxmlformats-officedocument.drawingml.chart+xml"/>
  <Override PartName="/xl/charts/chart14.xml" ContentType="application/vnd.openxmlformats-officedocument.drawingml.chart+xml"/>
  <Override PartName="/xl/charts/chart9.xml" ContentType="application/vnd.openxmlformats-officedocument.drawingml.chart+xml"/>
  <Override PartName="/xl/charts/chart15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VIHA" sheetId="1" state="visible" r:id="rId3"/>
    <sheet name="FH" sheetId="2" state="visible" r:id="rId4"/>
    <sheet name="IH" sheetId="3" state="visible" r:id="rId5"/>
    <sheet name="NH" sheetId="4" state="visible" r:id="rId6"/>
    <sheet name="VCH" sheetId="5" state="visible" r:id="rId7"/>
    <sheet name="Total" sheetId="6" state="visible" r:id="rId8"/>
    <sheet name="Presentation" sheetId="7" state="visible" r:id="rId9"/>
  </sheets>
  <definedNames>
    <definedName function="false" hidden="false" localSheetId="6" name="_xlnm.Print_Area" vbProcedure="false">Presentation!$A$16:$J$253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<sst xmlns="http://schemas.openxmlformats.org/spreadsheetml/2006/main" count="406" uniqueCount="113">
  <si>
    <t xml:space="preserve">UPCC expenditures Apr 1/2022—Mar 31/2023</t>
  </si>
  <si>
    <r>
      <rPr>
        <sz val="10"/>
        <rFont val="Arial"/>
        <family val="2"/>
      </rPr>
      <t xml:space="preserve">From </t>
    </r>
    <r>
      <rPr>
        <sz val="10"/>
        <color rgb="FF0000FF"/>
        <rFont val="Arial"/>
        <family val="2"/>
      </rPr>
      <t xml:space="preserve">http://docs.openinfo.gov.bc.ca/Response_Package_HTH-2023-31682.pdf</t>
    </r>
  </si>
  <si>
    <t xml:space="preserve">Island Health</t>
  </si>
  <si>
    <t xml:space="preserve">Type</t>
  </si>
  <si>
    <t xml:space="preserve">Downtown</t>
  </si>
  <si>
    <t xml:space="preserve">Esquimalt</t>
  </si>
  <si>
    <t xml:space="preserve">Gorge</t>
  </si>
  <si>
    <t xml:space="preserve">James Bay</t>
  </si>
  <si>
    <t xml:space="preserve">Nanaimo*</t>
  </si>
  <si>
    <t xml:space="preserve">North Quadra</t>
  </si>
  <si>
    <t xml:space="preserve">Westshore</t>
  </si>
  <si>
    <t xml:space="preserve">Total VIHA</t>
  </si>
  <si>
    <t xml:space="preserve">Family Physician</t>
  </si>
  <si>
    <t xml:space="preserve">Budgeted</t>
  </si>
  <si>
    <t xml:space="preserve">Actual</t>
  </si>
  <si>
    <t xml:space="preserve">FTE Approv</t>
  </si>
  <si>
    <t xml:space="preserve">FTE Recruit</t>
  </si>
  <si>
    <t xml:space="preserve">Nurse Practitioner</t>
  </si>
  <si>
    <t xml:space="preserve">Nursing</t>
  </si>
  <si>
    <t xml:space="preserve">Allied Health</t>
  </si>
  <si>
    <t xml:space="preserve">Other Staff</t>
  </si>
  <si>
    <t xml:space="preserve">Administration</t>
  </si>
  <si>
    <t xml:space="preserve">Overhead</t>
  </si>
  <si>
    <t xml:space="preserve">Visits to May/2022</t>
  </si>
  <si>
    <t xml:space="preserve">Visits FY2022/2023</t>
  </si>
  <si>
    <t xml:space="preserve">Opening</t>
  </si>
  <si>
    <t xml:space="preserve">1. Nanaimo family physicians are paid on FFS rather than on contract, so expenditures are not reflected here.</t>
  </si>
  <si>
    <t xml:space="preserve">2. Expenses for administrative staff (director, clerks, coordinators) missing. Included elsewhere or miscategorized as overhead?</t>
  </si>
  <si>
    <t xml:space="preserve">Fraser Health</t>
  </si>
  <si>
    <t xml:space="preserve">Abbotsford</t>
  </si>
  <si>
    <t xml:space="preserve">Edmonds</t>
  </si>
  <si>
    <t xml:space="preserve">Metrotown</t>
  </si>
  <si>
    <t xml:space="preserve">North Surrey</t>
  </si>
  <si>
    <t xml:space="preserve">Port Moody</t>
  </si>
  <si>
    <t xml:space="preserve">Ridge Meadows</t>
  </si>
  <si>
    <t xml:space="preserve">Surrey Newton</t>
  </si>
  <si>
    <t xml:space="preserve">Total Fraser</t>
  </si>
  <si>
    <t xml:space="preserve">Opening (approx)</t>
  </si>
  <si>
    <t xml:space="preserve">1. Expenses for administrative staff (director, clerks, coordinators) appear incomplete. Included elsewhere or miscategorized as overhead?</t>
  </si>
  <si>
    <t xml:space="preserve">Interior Health</t>
  </si>
  <si>
    <t xml:space="preserve">Castlegar*</t>
  </si>
  <si>
    <t xml:space="preserve">Kamloops</t>
  </si>
  <si>
    <t xml:space="preserve">Kelowna</t>
  </si>
  <si>
    <t xml:space="preserve">Vernon</t>
  </si>
  <si>
    <t xml:space="preserve">West Kelowna</t>
  </si>
  <si>
    <t xml:space="preserve">Penticton</t>
  </si>
  <si>
    <t xml:space="preserve">Cranbrook</t>
  </si>
  <si>
    <t xml:space="preserve">Total Interior</t>
  </si>
  <si>
    <t xml:space="preserve">2. Detailed data for Penticton and Cranbrook was not available in source data.</t>
  </si>
  <si>
    <t xml:space="preserve">3. Excluded Ashcroft (opened 2022-09-27, 2,530 visits in FY2022/23) as no cost data available.</t>
  </si>
  <si>
    <t xml:space="preserve">4. Castlegar family physicians are paid on FFS rather than on contract, so expenditures are not reflected here.</t>
  </si>
  <si>
    <t xml:space="preserve">Northern Health</t>
  </si>
  <si>
    <t xml:space="preserve">Prince George*</t>
  </si>
  <si>
    <t xml:space="preserve">Quesnel</t>
  </si>
  <si>
    <t xml:space="preserve">Total Northern</t>
  </si>
  <si>
    <t xml:space="preserve">2. Prince George family physicians are paid on FFS rather than on contract, so expenditures are not reflected here.</t>
  </si>
  <si>
    <t xml:space="preserve">Vancouver Coastal Health</t>
  </si>
  <si>
    <t xml:space="preserve">North Shore</t>
  </si>
  <si>
    <t xml:space="preserve">REACH</t>
  </si>
  <si>
    <t xml:space="preserve">Vancouver CC</t>
  </si>
  <si>
    <t xml:space="preserve">Northeast</t>
  </si>
  <si>
    <t xml:space="preserve">Richmond</t>
  </si>
  <si>
    <t xml:space="preserve">Southeast</t>
  </si>
  <si>
    <t xml:space="preserve">Total VCH</t>
  </si>
  <si>
    <t xml:space="preserve">Province-Wide</t>
  </si>
  <si>
    <t xml:space="preserve">Island</t>
  </si>
  <si>
    <t xml:space="preserve">Fraser</t>
  </si>
  <si>
    <t xml:space="preserve">Interior</t>
  </si>
  <si>
    <t xml:space="preserve">Northern</t>
  </si>
  <si>
    <t xml:space="preserve">Vancouver Coastal</t>
  </si>
  <si>
    <t xml:space="preserve">Total</t>
  </si>
  <si>
    <t xml:space="preserve">1. Nanaimo (VIHA), Castelagar (IH), Pringe George (NH) family physicians are paid on FFS rather than on contract.</t>
  </si>
  <si>
    <t xml:space="preserve">2. Expenditures for these sites are not reflected here. Therefore, actual expenditures, cost per visit, etc. are higher than shown.</t>
  </si>
  <si>
    <r>
      <rPr>
        <sz val="10"/>
        <rFont val="Arial"/>
        <family val="0"/>
      </rPr>
      <t xml:space="preserve">←</t>
    </r>
    <r>
      <rPr>
        <sz val="10"/>
        <rFont val="Arial"/>
        <family val="2"/>
      </rPr>
      <t xml:space="preserve">To change which data is displayed, put the name of the source worksheet in this cell, i.e., “Total”, “VIHA”, “FH”, “IH”, “NH”, or “VCH”</t>
    </r>
  </si>
  <si>
    <t xml:space="preserve">UPCC performance FY2022/2023</t>
  </si>
  <si>
    <t xml:space="preserve">Total Cost</t>
  </si>
  <si>
    <t xml:space="preserve">Total Visits</t>
  </si>
  <si>
    <t xml:space="preserve">Total Cost/Visit</t>
  </si>
  <si>
    <t xml:space="preserve">Overhead Cost/Visit</t>
  </si>
  <si>
    <r>
      <rPr>
        <sz val="10"/>
        <rFont val="Arial"/>
        <family val="2"/>
      </rPr>
      <t xml:space="preserve">Source: </t>
    </r>
    <r>
      <rPr>
        <sz val="10"/>
        <color rgb="FF0000FF"/>
        <rFont val="Arial"/>
        <family val="2"/>
      </rPr>
      <t xml:space="preserve">http://docs.openinfo.gov.bc.ca/Response_Package_HTH-2023-31682.pdf</t>
    </r>
  </si>
  <si>
    <t xml:space="preserve">FP+NP</t>
  </si>
  <si>
    <t xml:space="preserve">%Budget</t>
  </si>
  <si>
    <t xml:space="preserve">Actual %Total</t>
  </si>
  <si>
    <t xml:space="preserve">FTE Approved</t>
  </si>
  <si>
    <t xml:space="preserve">FTE Recruited</t>
  </si>
  <si>
    <t xml:space="preserve">%FTE Progress</t>
  </si>
  <si>
    <t xml:space="preserve">Approved</t>
  </si>
  <si>
    <t xml:space="preserve">Recruited</t>
  </si>
  <si>
    <t xml:space="preserve">Total $/Visit</t>
  </si>
  <si>
    <t xml:space="preserve">Non-overhead</t>
  </si>
  <si>
    <t xml:space="preserve">Budgeted Staffing $</t>
  </si>
  <si>
    <t xml:space="preserve">Actual Staffing $</t>
  </si>
  <si>
    <t xml:space="preserve">Total Expenditure</t>
  </si>
  <si>
    <t xml:space="preserve">Visits</t>
  </si>
  <si>
    <t xml:space="preserve">Overhead $/Visit</t>
  </si>
  <si>
    <t xml:space="preserve">Opening Date</t>
  </si>
  <si>
    <t xml:space="preserve">Notes</t>
  </si>
  <si>
    <t xml:space="preserve">Includes items such as: salaries for administrative roles (non-clinical) e.g. medical lead, executive director, </t>
  </si>
  <si>
    <t xml:space="preserve">operations manager, administrative support, clinical coordinator, supplies clerk, etc.</t>
  </si>
  <si>
    <t xml:space="preserve">Includes items such as: all non-salary expenses e.g. office equipment and supplies, accounting, legal,</t>
  </si>
  <si>
    <t xml:space="preserve">insurance, lease, repairs, maintenance, cleaning, governance, utilities, etc.</t>
  </si>
  <si>
    <t xml:space="preserve">For comparison:</t>
  </si>
  <si>
    <t xml:space="preserve">Cost/Visit</t>
  </si>
  <si>
    <t xml:space="preserve">Cost per episodic care visit (FFS):</t>
  </si>
  <si>
    <t xml:space="preserve">UPCC</t>
  </si>
  <si>
    <t xml:space="preserve">Cost per longitudinal care visit (LFP):</t>
  </si>
  <si>
    <t xml:space="preserve">FFS</t>
  </si>
  <si>
    <t xml:space="preserve">LFP</t>
  </si>
  <si>
    <t xml:space="preserve">Cost equivalent to…</t>
  </si>
  <si>
    <t xml:space="preserve">FFS Visits</t>
  </si>
  <si>
    <t xml:space="preserve">LFP visits</t>
  </si>
  <si>
    <t xml:space="preserve">Total $</t>
  </si>
  <si>
    <t xml:space="preserve">Cumulative Visits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</si>
</sst>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%"/>
    <numFmt numFmtId="166" formatCode="[$$-1009]#,##0;[RED]\-[$$-1009]#,##0"/>
    <numFmt numFmtId="167" formatCode="yyyy/mm/dd"/>
    <numFmt numFmtId="168" formatCode="General"/>
    <numFmt numFmtId="169" formatCode="#,##0"/>
    <numFmt numFmtId="170" formatCode="[$$-1009]#,##0.00;[RED]\-[$$-1009]#,##0.00"/>
    <numFmt numFmtId="171" formatCode="#,##0.0"/>
    <numFmt numFmtId="172" formatCode="0.0"/>
    <numFmt numFmtId="173" formatCode="0"/>
    <numFmt numFmtId="174" formatCode="#,##0\ ;\(#,##0\)"/>
  </numFmts>
  <fonts count="2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sz val="11"/>
      <color rgb="FFFFFFFF"/>
      <name val="Avenir Next Condensed"/>
      <family val="0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4"/>
      <name val="Arial"/>
      <family val="2"/>
    </font>
    <font>
      <b val="true"/>
      <sz val="60"/>
      <name val="Arial"/>
      <family val="2"/>
    </font>
    <font>
      <sz val="14"/>
      <name val="Arial"/>
      <family val="2"/>
    </font>
    <font>
      <b val="true"/>
      <sz val="18"/>
      <name val="Arial"/>
      <family val="2"/>
    </font>
    <font>
      <b val="true"/>
      <sz val="13"/>
      <name val="Arial"/>
      <family val="2"/>
    </font>
    <font>
      <b val="true"/>
      <sz val="11"/>
      <name val="Avenir Next Condensed"/>
      <family val="0"/>
    </font>
    <font>
      <b val="true"/>
      <sz val="10"/>
      <name val="Avenir Next Condensed"/>
      <family val="0"/>
    </font>
    <font>
      <sz val="12"/>
      <name val="Arial"/>
      <family val="2"/>
    </font>
    <font>
      <b val="true"/>
      <sz val="12"/>
      <name val="Arial"/>
      <family val="2"/>
    </font>
    <font>
      <sz val="28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blank" xfId="21"/>
  </cellStyles>
  <dxfs count="1">
    <dxf>
      <font>
        <name val="Avenir Next Condensed"/>
        <family val="0"/>
        <b val="1"/>
        <color rgb="FFFFFFFF"/>
        <sz val="11"/>
      </font>
      <numFmt numFmtId="164" formatCode="General"/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A1467E"/>
      <rgbColor rgb="FFFFFFCC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C9BA4"/>
      <rgbColor rgb="FFCC99FF"/>
      <rgbColor rgb="FFFFCC99"/>
      <rgbColor rgb="FF3366FF"/>
      <rgbColor rgb="FF33CCCC"/>
      <rgbColor rgb="FFACB20C"/>
      <rgbColor rgb="FFFFBF00"/>
      <rgbColor rgb="FFFF8000"/>
      <rgbColor rgb="FFFF420E"/>
      <rgbColor rgb="FF666699"/>
      <rgbColor rgb="FFB3B3B3"/>
      <rgbColor rgb="FF00458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Family Physicians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Presentation!$B$19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Presentation!$C$19:$I$19</c:f>
              <c:numCache>
                <c:formatCode>[$$-1009]#,##0;[RED]\-[$$-1009]#,##0</c:formatCode>
                <c:ptCount val="7"/>
                <c:pt idx="0">
                  <c:v>13460992</c:v>
                </c:pt>
                <c:pt idx="1">
                  <c:v>7349699</c:v>
                </c:pt>
                <c:pt idx="2">
                  <c:v>3115332</c:v>
                </c:pt>
                <c:pt idx="3">
                  <c:v>201331</c:v>
                </c:pt>
                <c:pt idx="4">
                  <c:v>7829348</c:v>
                </c:pt>
              </c:numCache>
            </c:numRef>
          </c:val>
        </c:ser>
        <c:ser>
          <c:idx val="1"/>
          <c:order val="1"/>
          <c:tx>
            <c:strRef>
              <c:f>Presentation!$B$20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Presentation!$C$20:$I$20</c:f>
              <c:numCache>
                <c:formatCode>[$$-1009]#,##0;[RED]\-[$$-1009]#,##0</c:formatCode>
                <c:ptCount val="7"/>
                <c:pt idx="0">
                  <c:v>6237936</c:v>
                </c:pt>
                <c:pt idx="1">
                  <c:v>4893553</c:v>
                </c:pt>
                <c:pt idx="2">
                  <c:v>3570740</c:v>
                </c:pt>
                <c:pt idx="3">
                  <c:v>333364</c:v>
                </c:pt>
                <c:pt idx="4">
                  <c:v>7299894</c:v>
                </c:pt>
              </c:numCache>
            </c:numRef>
          </c:val>
        </c:ser>
        <c:gapWidth val="100"/>
        <c:overlap val="0"/>
        <c:axId val="78944940"/>
        <c:axId val="27917131"/>
      </c:barChart>
      <c:catAx>
        <c:axId val="789449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7917131"/>
        <c:crosses val="autoZero"/>
        <c:auto val="1"/>
        <c:lblAlgn val="ctr"/>
        <c:lblOffset val="100"/>
        <c:noMultiLvlLbl val="0"/>
      </c:catAx>
      <c:valAx>
        <c:axId val="2791713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78944940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Expenditures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percentStacked"/>
        <c:varyColors val="0"/>
        <c:ser>
          <c:idx val="0"/>
          <c:order val="0"/>
          <c:tx>
            <c:strRef>
              <c:f>Presentation!$A$67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Presentation!$C$68:$I$68</c:f>
              <c:numCache>
                <c:formatCode>[$$-1009]#,##0;[RED]\-[$$-1009]#,##0</c:formatCode>
                <c:ptCount val="7"/>
                <c:pt idx="0">
                  <c:v>10025281</c:v>
                </c:pt>
                <c:pt idx="1">
                  <c:v>6744332</c:v>
                </c:pt>
                <c:pt idx="2">
                  <c:v>4901045</c:v>
                </c:pt>
                <c:pt idx="3">
                  <c:v>611974</c:v>
                </c:pt>
                <c:pt idx="4">
                  <c:v>6508286</c:v>
                </c:pt>
              </c:numCache>
            </c:numRef>
          </c:val>
        </c:ser>
        <c:ser>
          <c:idx val="1"/>
          <c:order val="1"/>
          <c:tx>
            <c:strRef>
              <c:f>Presentation!$A$59</c:f>
              <c:strCache>
                <c:ptCount val="1"/>
                <c:pt idx="0">
                  <c:v>Administration</c:v>
                </c:pt>
              </c:strCache>
            </c:strRef>
          </c:tx>
          <c:spPr>
            <a:solidFill>
              <a:srgbClr val="b4c7d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Presentation!$C$60:$I$60</c:f>
              <c:numCache>
                <c:formatCode>[$$-1009]#,##0;[RED]\-[$$-1009]#,##0</c:formatCode>
                <c:ptCount val="7"/>
                <c:pt idx="0">
                  <c:v>0</c:v>
                </c:pt>
                <c:pt idx="1">
                  <c:v>745925</c:v>
                </c:pt>
                <c:pt idx="2">
                  <c:v>300935</c:v>
                </c:pt>
                <c:pt idx="3">
                  <c:v>39885</c:v>
                </c:pt>
                <c:pt idx="4">
                  <c:v>772003</c:v>
                </c:pt>
              </c:numCache>
            </c:numRef>
          </c:val>
        </c:ser>
        <c:ser>
          <c:idx val="2"/>
          <c:order val="2"/>
          <c:tx>
            <c:strRef>
              <c:f>Presentation!$A$51</c:f>
              <c:strCache>
                <c:ptCount val="1"/>
                <c:pt idx="0">
                  <c:v>Other Staff</c:v>
                </c:pt>
              </c:strCache>
            </c:strRef>
          </c:tx>
          <c:spPr>
            <a:solidFill>
              <a:srgbClr val="acb20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Presentation!$C$52:$I$52</c:f>
              <c:numCache>
                <c:formatCode>[$$-1009]#,##0;[RED]\-[$$-1009]#,##0</c:formatCode>
                <c:ptCount val="7"/>
                <c:pt idx="0">
                  <c:v>256895</c:v>
                </c:pt>
                <c:pt idx="1">
                  <c:v>339818</c:v>
                </c:pt>
                <c:pt idx="2">
                  <c:v>436870</c:v>
                </c:pt>
                <c:pt idx="3">
                  <c:v>282093</c:v>
                </c:pt>
                <c:pt idx="4">
                  <c:v>858638</c:v>
                </c:pt>
              </c:numCache>
            </c:numRef>
          </c:val>
        </c:ser>
        <c:ser>
          <c:idx val="3"/>
          <c:order val="3"/>
          <c:tx>
            <c:strRef>
              <c:f>Presentation!$A$43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ec9ba4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ec9ba4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Presentation!$C$44:$I$44</c:f>
              <c:numCache>
                <c:formatCode>[$$-1009]#,##0;[RED]\-[$$-1009]#,##0</c:formatCode>
                <c:ptCount val="7"/>
                <c:pt idx="0">
                  <c:v>2480836</c:v>
                </c:pt>
                <c:pt idx="1">
                  <c:v>1402050</c:v>
                </c:pt>
                <c:pt idx="2">
                  <c:v>2504299</c:v>
                </c:pt>
                <c:pt idx="3">
                  <c:v>119424</c:v>
                </c:pt>
                <c:pt idx="4">
                  <c:v>711893</c:v>
                </c:pt>
              </c:numCache>
            </c:numRef>
          </c:val>
        </c:ser>
        <c:ser>
          <c:idx val="4"/>
          <c:order val="4"/>
          <c:tx>
            <c:strRef>
              <c:f>Presentation!$A$35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a1467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Presentation!$C$36:$I$36</c:f>
              <c:numCache>
                <c:formatCode>[$$-1009]#,##0;[RED]\-[$$-1009]#,##0</c:formatCode>
                <c:ptCount val="7"/>
                <c:pt idx="0">
                  <c:v>6185484</c:v>
                </c:pt>
                <c:pt idx="1">
                  <c:v>3840778</c:v>
                </c:pt>
                <c:pt idx="2">
                  <c:v>3748491</c:v>
                </c:pt>
                <c:pt idx="3">
                  <c:v>582723</c:v>
                </c:pt>
                <c:pt idx="4">
                  <c:v>6174315</c:v>
                </c:pt>
              </c:numCache>
            </c:numRef>
          </c:val>
        </c:ser>
        <c:ser>
          <c:idx val="5"/>
          <c:order val="5"/>
          <c:tx>
            <c:strRef>
              <c:f>Presentation!$A$27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ffb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Presentation!$C$28:$I$28</c:f>
              <c:numCache>
                <c:formatCode>[$$-1009]#,##0;[RED]\-[$$-1009]#,##0</c:formatCode>
                <c:ptCount val="7"/>
                <c:pt idx="0">
                  <c:v>375172</c:v>
                </c:pt>
                <c:pt idx="1">
                  <c:v>1940848</c:v>
                </c:pt>
                <c:pt idx="2">
                  <c:v>1555064</c:v>
                </c:pt>
                <c:pt idx="3">
                  <c:v>112835</c:v>
                </c:pt>
                <c:pt idx="4">
                  <c:v>2764501</c:v>
                </c:pt>
              </c:numCache>
            </c:numRef>
          </c:val>
        </c:ser>
        <c:ser>
          <c:idx val="6"/>
          <c:order val="6"/>
          <c:tx>
            <c:strRef>
              <c:f>Presentation!$A$19</c:f>
              <c:strCache>
                <c:ptCount val="1"/>
                <c:pt idx="0">
                  <c:v>Family Physician</c:v>
                </c:pt>
              </c:strCache>
            </c:strRef>
          </c:tx>
          <c:spPr>
            <a:solidFill>
              <a:srgbClr val="c9211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Presentation!$C$20:$I$20</c:f>
              <c:numCache>
                <c:formatCode>[$$-1009]#,##0;[RED]\-[$$-1009]#,##0</c:formatCode>
                <c:ptCount val="7"/>
                <c:pt idx="0">
                  <c:v>6237936</c:v>
                </c:pt>
                <c:pt idx="1">
                  <c:v>4893553</c:v>
                </c:pt>
                <c:pt idx="2">
                  <c:v>3570740</c:v>
                </c:pt>
                <c:pt idx="3">
                  <c:v>333364</c:v>
                </c:pt>
                <c:pt idx="4">
                  <c:v>7299894</c:v>
                </c:pt>
              </c:numCache>
            </c:numRef>
          </c:val>
        </c:ser>
        <c:gapWidth val="100"/>
        <c:overlap val="100"/>
        <c:axId val="62314397"/>
        <c:axId val="68422530"/>
      </c:barChart>
      <c:catAx>
        <c:axId val="6231439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422530"/>
        <c:crosses val="autoZero"/>
        <c:auto val="1"/>
        <c:lblAlgn val="ctr"/>
        <c:lblOffset val="100"/>
        <c:noMultiLvlLbl val="0"/>
      </c:catAx>
      <c:valAx>
        <c:axId val="6842253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1009]0%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62314397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Expenditures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ff8000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c9211e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bf00"/>
              </a:solidFill>
              <a:ln w="0">
                <a:noFill/>
              </a:ln>
            </c:spPr>
          </c:dPt>
          <c:dPt>
            <c:idx val="2"/>
            <c:spPr>
              <a:solidFill>
                <a:srgbClr val="a1467e"/>
              </a:solidFill>
              <a:ln w="0">
                <a:noFill/>
              </a:ln>
            </c:spPr>
          </c:dPt>
          <c:dPt>
            <c:idx val="3"/>
            <c:spPr>
              <a:solidFill>
                <a:srgbClr val="ec9ba4"/>
              </a:solidFill>
              <a:ln w="0">
                <a:noFill/>
              </a:ln>
            </c:spPr>
          </c:dPt>
          <c:dPt>
            <c:idx val="4"/>
            <c:spPr>
              <a:solidFill>
                <a:srgbClr val="acb20c"/>
              </a:solidFill>
              <a:ln w="0">
                <a:noFill/>
              </a:ln>
            </c:spPr>
          </c:dPt>
          <c:dPt>
            <c:idx val="5"/>
            <c:spPr>
              <a:solidFill>
                <a:srgbClr val="b4c7dc"/>
              </a:solidFill>
              <a:ln w="0">
                <a:noFill/>
              </a:ln>
            </c:spPr>
          </c:dPt>
          <c:dPt>
            <c:idx val="6"/>
            <c:spPr>
              <a:solidFill>
                <a:srgbClr val="2a60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eparator> </c:separator>
            <c:showLeaderLines val="1"/>
          </c:dLbls>
          <c:cat>
            <c:strRef>
              <c:f>Presentation!$P$29:$P$35</c:f>
              <c:strCache>
                <c:ptCount val="7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  <c:pt idx="6">
                  <c:v>Overhead</c:v>
                </c:pt>
              </c:strCache>
            </c:strRef>
          </c:cat>
          <c:val>
            <c:numRef>
              <c:f>Presentation!$Q$29:$Q$35</c:f>
              <c:numCache>
                <c:formatCode>[$$-1009]#,##0;[RED]\-[$$-1009]#,##0</c:formatCode>
                <c:ptCount val="7"/>
                <c:pt idx="0">
                  <c:v>22335487</c:v>
                </c:pt>
                <c:pt idx="1">
                  <c:v>6748420</c:v>
                </c:pt>
                <c:pt idx="2">
                  <c:v>20531791</c:v>
                </c:pt>
                <c:pt idx="3">
                  <c:v>7218502</c:v>
                </c:pt>
                <c:pt idx="4">
                  <c:v>2174314</c:v>
                </c:pt>
                <c:pt idx="5">
                  <c:v>1858748</c:v>
                </c:pt>
                <c:pt idx="6">
                  <c:v>28790918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Overhead Costs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Presentation!$B$67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Presentation!$J$67</c:f>
              <c:numCache>
                <c:formatCode>[$$-1009]#,##0;[RED]\-[$$-1009]#,##0</c:formatCode>
                <c:ptCount val="1"/>
                <c:pt idx="0">
                  <c:v>24444693</c:v>
                </c:pt>
              </c:numCache>
            </c:numRef>
          </c:val>
        </c:ser>
        <c:ser>
          <c:idx val="1"/>
          <c:order val="1"/>
          <c:tx>
            <c:strRef>
              <c:f>Presentation!$B$68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Presentation!$J$68</c:f>
              <c:numCache>
                <c:formatCode>[$$-1009]#,##0;[RED]\-[$$-1009]#,##0</c:formatCode>
                <c:ptCount val="1"/>
                <c:pt idx="0">
                  <c:v>28790918</c:v>
                </c:pt>
              </c:numCache>
            </c:numRef>
          </c:val>
        </c:ser>
        <c:gapWidth val="100"/>
        <c:overlap val="0"/>
        <c:axId val="41344106"/>
        <c:axId val="95426611"/>
      </c:barChart>
      <c:catAx>
        <c:axId val="4134410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5426611"/>
        <c:crosses val="autoZero"/>
        <c:auto val="1"/>
        <c:lblAlgn val="ctr"/>
        <c:lblOffset val="100"/>
        <c:noMultiLvlLbl val="0"/>
      </c:catAx>
      <c:valAx>
        <c:axId val="95426611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1344106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Presentation!$R$28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Presentation!$P$29:$P$37</c:f>
              <c:strCache>
                <c:ptCount val="9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  <c:pt idx="6">
                  <c:v>Overhead</c:v>
                </c:pt>
                <c:pt idx="7">
                  <c:v/>
                </c:pt>
                <c:pt idx="8">
                  <c:v/>
                </c:pt>
              </c:strCache>
            </c:strRef>
          </c:cat>
          <c:val>
            <c:numRef>
              <c:f>Presentation!$R$29:$R$34</c:f>
              <c:numCache>
                <c:formatCode>[$$-1009]#,##0;[RED]\-[$$-1009]#,##0</c:formatCode>
                <c:ptCount val="6"/>
                <c:pt idx="0">
                  <c:v>31956702</c:v>
                </c:pt>
                <c:pt idx="1">
                  <c:v>10271523</c:v>
                </c:pt>
                <c:pt idx="2">
                  <c:v>20794102</c:v>
                </c:pt>
                <c:pt idx="3">
                  <c:v>10640710</c:v>
                </c:pt>
                <c:pt idx="4">
                  <c:v>2785393</c:v>
                </c:pt>
                <c:pt idx="5">
                  <c:v>2440437</c:v>
                </c:pt>
              </c:numCache>
            </c:numRef>
          </c:val>
        </c:ser>
        <c:ser>
          <c:idx val="1"/>
          <c:order val="1"/>
          <c:tx>
            <c:strRef>
              <c:f>Presentation!$Q$28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Presentation!$P$29:$P$37</c:f>
              <c:strCache>
                <c:ptCount val="9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  <c:pt idx="6">
                  <c:v>Overhead</c:v>
                </c:pt>
                <c:pt idx="7">
                  <c:v/>
                </c:pt>
                <c:pt idx="8">
                  <c:v/>
                </c:pt>
              </c:strCache>
            </c:strRef>
          </c:cat>
          <c:val>
            <c:numRef>
              <c:f>Presentation!$Q$29:$Q$34</c:f>
              <c:numCache>
                <c:formatCode>[$$-1009]#,##0;[RED]\-[$$-1009]#,##0</c:formatCode>
                <c:ptCount val="6"/>
                <c:pt idx="0">
                  <c:v>22335487</c:v>
                </c:pt>
                <c:pt idx="1">
                  <c:v>6748420</c:v>
                </c:pt>
                <c:pt idx="2">
                  <c:v>20531791</c:v>
                </c:pt>
                <c:pt idx="3">
                  <c:v>7218502</c:v>
                </c:pt>
                <c:pt idx="4">
                  <c:v>2174314</c:v>
                </c:pt>
                <c:pt idx="5">
                  <c:v>1858748</c:v>
                </c:pt>
              </c:numCache>
            </c:numRef>
          </c:val>
        </c:ser>
        <c:gapWidth val="100"/>
        <c:overlap val="0"/>
        <c:axId val="48340821"/>
        <c:axId val="93875420"/>
      </c:barChart>
      <c:catAx>
        <c:axId val="483408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875420"/>
        <c:crosses val="autoZero"/>
        <c:auto val="1"/>
        <c:lblAlgn val="ctr"/>
        <c:lblOffset val="100"/>
        <c:noMultiLvlLbl val="0"/>
      </c:catAx>
      <c:valAx>
        <c:axId val="9387542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48340821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 (FTEs)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Presentation!$S$28</c:f>
              <c:strCache>
                <c:ptCount val="1"/>
                <c:pt idx="0">
                  <c:v>Approved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Presentation!$P$29:$P$34</c:f>
              <c:strCache>
                <c:ptCount val="6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</c:strCache>
            </c:strRef>
          </c:cat>
          <c:val>
            <c:numRef>
              <c:f>Presentation!$S$29:$S$34</c:f>
              <c:numCache>
                <c:formatCode>0.0</c:formatCode>
                <c:ptCount val="6"/>
                <c:pt idx="0">
                  <c:v>123</c:v>
                </c:pt>
                <c:pt idx="1">
                  <c:v>72.4</c:v>
                </c:pt>
                <c:pt idx="2">
                  <c:v>211</c:v>
                </c:pt>
                <c:pt idx="3">
                  <c:v>120.7</c:v>
                </c:pt>
                <c:pt idx="4">
                  <c:v>7</c:v>
                </c:pt>
                <c:pt idx="5">
                  <c:v>8.1</c:v>
                </c:pt>
              </c:numCache>
            </c:numRef>
          </c:val>
        </c:ser>
        <c:ser>
          <c:idx val="1"/>
          <c:order val="1"/>
          <c:tx>
            <c:strRef>
              <c:f>Presentation!$T$28</c:f>
              <c:strCache>
                <c:ptCount val="1"/>
                <c:pt idx="0">
                  <c:v>Recruited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Presentation!$P$29:$P$34</c:f>
              <c:strCache>
                <c:ptCount val="6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</c:strCache>
            </c:strRef>
          </c:cat>
          <c:val>
            <c:numRef>
              <c:f>Presentation!$T$29:$T$34</c:f>
              <c:numCache>
                <c:formatCode>0.0</c:formatCode>
                <c:ptCount val="6"/>
                <c:pt idx="0">
                  <c:v>91.8</c:v>
                </c:pt>
                <c:pt idx="1">
                  <c:v>50.6</c:v>
                </c:pt>
                <c:pt idx="2">
                  <c:v>185.8</c:v>
                </c:pt>
                <c:pt idx="3">
                  <c:v>80.9</c:v>
                </c:pt>
                <c:pt idx="4">
                  <c:v>6.6</c:v>
                </c:pt>
                <c:pt idx="5">
                  <c:v>6.6</c:v>
                </c:pt>
              </c:numCache>
            </c:numRef>
          </c:val>
        </c:ser>
        <c:gapWidth val="100"/>
        <c:overlap val="0"/>
        <c:axId val="60070036"/>
        <c:axId val="56947353"/>
      </c:barChart>
      <c:catAx>
        <c:axId val="600700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6947353"/>
        <c:crosses val="autoZero"/>
        <c:auto val="1"/>
        <c:lblAlgn val="ctr"/>
        <c:lblOffset val="100"/>
        <c:noMultiLvlLbl val="0"/>
      </c:catAx>
      <c:valAx>
        <c:axId val="5694735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070036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Number of Visits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Presentation!$B$78</c:f>
              <c:strCache>
                <c:ptCount val="1"/>
                <c:pt idx="0">
                  <c:v>Total Visits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Presentation!$C$78:$I$78</c:f>
              <c:numCache>
                <c:formatCode>#,##0</c:formatCode>
                <c:ptCount val="7"/>
                <c:pt idx="0">
                  <c:v>156783</c:v>
                </c:pt>
                <c:pt idx="1">
                  <c:v>177581</c:v>
                </c:pt>
                <c:pt idx="2">
                  <c:v>169892</c:v>
                </c:pt>
                <c:pt idx="3">
                  <c:v>46193</c:v>
                </c:pt>
                <c:pt idx="4">
                  <c:v>144296</c:v>
                </c:pt>
              </c:numCache>
            </c:numRef>
          </c:val>
        </c:ser>
        <c:gapWidth val="100"/>
        <c:overlap val="0"/>
        <c:axId val="66494429"/>
        <c:axId val="98971548"/>
      </c:barChart>
      <c:catAx>
        <c:axId val="664944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971548"/>
        <c:crosses val="autoZero"/>
        <c:auto val="1"/>
        <c:lblAlgn val="ctr"/>
        <c:lblOffset val="100"/>
        <c:noMultiLvlLbl val="0"/>
      </c:catAx>
      <c:valAx>
        <c:axId val="9897154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6494429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Costs per Visit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Presentation!$P$51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Presentation!$Q$48:$W$48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Presentation!$Q$51:$W$51</c:f>
              <c:numCache>
                <c:formatCode>[$$-1009]#,##0;[RED]\-[$$-1009]#,##0</c:formatCode>
                <c:ptCount val="7"/>
                <c:pt idx="0">
                  <c:v>63.9436737401376</c:v>
                </c:pt>
                <c:pt idx="1">
                  <c:v>37.9789054009156</c:v>
                </c:pt>
                <c:pt idx="2">
                  <c:v>28.8480034374779</c:v>
                </c:pt>
                <c:pt idx="3">
                  <c:v>13.2481977788842</c:v>
                </c:pt>
                <c:pt idx="4">
                  <c:v>45.1037173587625</c:v>
                </c:pt>
              </c:numCache>
            </c:numRef>
          </c:val>
        </c:ser>
        <c:ser>
          <c:idx val="1"/>
          <c:order val="1"/>
          <c:tx>
            <c:strRef>
              <c:f>Presentation!$P$52</c:f>
              <c:strCache>
                <c:ptCount val="1"/>
                <c:pt idx="0">
                  <c:v>Non-overhead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Presentation!$Q$48:$W$48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Presentation!$Q$52:$W$52</c:f>
              <c:numCache>
                <c:formatCode>[$$-1009]#,##0;[RED]\-[$$-1009]#,##0</c:formatCode>
                <c:ptCount val="7"/>
                <c:pt idx="0">
                  <c:v>99.0944362590332</c:v>
                </c:pt>
                <c:pt idx="1">
                  <c:v>74.1237632404368</c:v>
                </c:pt>
                <c:pt idx="2">
                  <c:v>71.3182433546018</c:v>
                </c:pt>
                <c:pt idx="3">
                  <c:v>31.8300175351244</c:v>
                </c:pt>
                <c:pt idx="4">
                  <c:v>128.771719243777</c:v>
                </c:pt>
              </c:numCache>
            </c:numRef>
          </c:val>
        </c:ser>
        <c:gapWidth val="100"/>
        <c:overlap val="100"/>
        <c:axId val="6254337"/>
        <c:axId val="85331962"/>
      </c:barChart>
      <c:catAx>
        <c:axId val="625433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331962"/>
        <c:crosses val="autoZero"/>
        <c:auto val="1"/>
        <c:lblAlgn val="ctr"/>
        <c:lblOffset val="100"/>
        <c:noMultiLvlLbl val="0"/>
      </c:catAx>
      <c:valAx>
        <c:axId val="85331962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254337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Family Physicians (FTEs)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Presentation!$B$23</c:f>
              <c:strCache>
                <c:ptCount val="1"/>
                <c:pt idx="0">
                  <c:v>FTE Approved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Presentation!$C$23:$I$23</c:f>
              <c:numCache>
                <c:formatCode>#,##0.0</c:formatCode>
                <c:ptCount val="7"/>
                <c:pt idx="0">
                  <c:v>48.8</c:v>
                </c:pt>
                <c:pt idx="1">
                  <c:v>28.5</c:v>
                </c:pt>
                <c:pt idx="2">
                  <c:v>14.2</c:v>
                </c:pt>
                <c:pt idx="3">
                  <c:v>1</c:v>
                </c:pt>
                <c:pt idx="4">
                  <c:v>30.5</c:v>
                </c:pt>
              </c:numCache>
            </c:numRef>
          </c:val>
        </c:ser>
        <c:ser>
          <c:idx val="1"/>
          <c:order val="1"/>
          <c:tx>
            <c:strRef>
              <c:f>Presentation!$B$24</c:f>
              <c:strCache>
                <c:ptCount val="1"/>
                <c:pt idx="0">
                  <c:v>FTE Recruited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Presentation!$C$24:$I$24</c:f>
              <c:numCache>
                <c:formatCode>#,##0.0</c:formatCode>
                <c:ptCount val="7"/>
                <c:pt idx="0">
                  <c:v>26.9</c:v>
                </c:pt>
                <c:pt idx="1">
                  <c:v>22.6</c:v>
                </c:pt>
                <c:pt idx="2">
                  <c:v>15.2</c:v>
                </c:pt>
                <c:pt idx="3">
                  <c:v>1.2</c:v>
                </c:pt>
                <c:pt idx="4">
                  <c:v>25.9</c:v>
                </c:pt>
              </c:numCache>
            </c:numRef>
          </c:val>
        </c:ser>
        <c:gapWidth val="100"/>
        <c:overlap val="0"/>
        <c:axId val="5364704"/>
        <c:axId val="29112244"/>
      </c:barChart>
      <c:catAx>
        <c:axId val="53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112244"/>
        <c:crosses val="autoZero"/>
        <c:auto val="1"/>
        <c:lblAlgn val="ctr"/>
        <c:lblOffset val="100"/>
        <c:noMultiLvlLbl val="0"/>
      </c:catAx>
      <c:valAx>
        <c:axId val="2911224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5364704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Nurse Practitioners (FTEs)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Presentation!$B$23</c:f>
              <c:strCache>
                <c:ptCount val="1"/>
                <c:pt idx="0">
                  <c:v>FTE Approved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Presentation!$C$31:$I$31</c:f>
              <c:numCache>
                <c:formatCode>#,##0.0</c:formatCode>
                <c:ptCount val="7"/>
                <c:pt idx="0">
                  <c:v>12</c:v>
                </c:pt>
                <c:pt idx="1">
                  <c:v>19.8</c:v>
                </c:pt>
                <c:pt idx="2">
                  <c:v>15.8</c:v>
                </c:pt>
                <c:pt idx="3">
                  <c:v>2.7</c:v>
                </c:pt>
                <c:pt idx="4">
                  <c:v>22.1</c:v>
                </c:pt>
              </c:numCache>
            </c:numRef>
          </c:val>
        </c:ser>
        <c:ser>
          <c:idx val="1"/>
          <c:order val="1"/>
          <c:tx>
            <c:strRef>
              <c:f>Presentation!$B$24</c:f>
              <c:strCache>
                <c:ptCount val="1"/>
                <c:pt idx="0">
                  <c:v>FTE Recruited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Presentation!$C$32:$I$32</c:f>
              <c:numCache>
                <c:formatCode>#,##0.0</c:formatCode>
                <c:ptCount val="7"/>
                <c:pt idx="0">
                  <c:v>2.8</c:v>
                </c:pt>
                <c:pt idx="1">
                  <c:v>17</c:v>
                </c:pt>
                <c:pt idx="2">
                  <c:v>12.2</c:v>
                </c:pt>
                <c:pt idx="3">
                  <c:v>0.5</c:v>
                </c:pt>
                <c:pt idx="4">
                  <c:v>18.1</c:v>
                </c:pt>
              </c:numCache>
            </c:numRef>
          </c:val>
        </c:ser>
        <c:gapWidth val="100"/>
        <c:overlap val="0"/>
        <c:axId val="39124940"/>
        <c:axId val="40004801"/>
      </c:barChart>
      <c:catAx>
        <c:axId val="391249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0004801"/>
        <c:crosses val="autoZero"/>
        <c:auto val="1"/>
        <c:lblAlgn val="ctr"/>
        <c:lblOffset val="100"/>
        <c:noMultiLvlLbl val="0"/>
      </c:catAx>
      <c:valAx>
        <c:axId val="4000480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39124940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Nurses (FTEs)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Presentation!$B$23</c:f>
              <c:strCache>
                <c:ptCount val="1"/>
                <c:pt idx="0">
                  <c:v>FTE Approved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Presentation!$C$39:$I$39</c:f>
              <c:numCache>
                <c:formatCode>#,##0.0</c:formatCode>
                <c:ptCount val="7"/>
                <c:pt idx="0">
                  <c:v>58.9</c:v>
                </c:pt>
                <c:pt idx="1">
                  <c:v>47.5</c:v>
                </c:pt>
                <c:pt idx="2">
                  <c:v>39.6</c:v>
                </c:pt>
                <c:pt idx="3">
                  <c:v>4.8</c:v>
                </c:pt>
                <c:pt idx="4">
                  <c:v>60.2</c:v>
                </c:pt>
              </c:numCache>
            </c:numRef>
          </c:val>
        </c:ser>
        <c:ser>
          <c:idx val="1"/>
          <c:order val="1"/>
          <c:tx>
            <c:strRef>
              <c:f>Presentation!$B$24</c:f>
              <c:strCache>
                <c:ptCount val="1"/>
                <c:pt idx="0">
                  <c:v>FTE Recruited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Presentation!$C$40:$I$40</c:f>
              <c:numCache>
                <c:formatCode>#,##0.0</c:formatCode>
                <c:ptCount val="7"/>
                <c:pt idx="0">
                  <c:v>51.3</c:v>
                </c:pt>
                <c:pt idx="1">
                  <c:v>39.5</c:v>
                </c:pt>
                <c:pt idx="2">
                  <c:v>36.6</c:v>
                </c:pt>
                <c:pt idx="3">
                  <c:v>4.3</c:v>
                </c:pt>
                <c:pt idx="4">
                  <c:v>54.1</c:v>
                </c:pt>
              </c:numCache>
            </c:numRef>
          </c:val>
        </c:ser>
        <c:gapWidth val="100"/>
        <c:overlap val="0"/>
        <c:axId val="17214384"/>
        <c:axId val="2948384"/>
      </c:barChart>
      <c:catAx>
        <c:axId val="1721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948384"/>
        <c:crosses val="autoZero"/>
        <c:auto val="1"/>
        <c:lblAlgn val="ctr"/>
        <c:lblOffset val="100"/>
        <c:noMultiLvlLbl val="0"/>
      </c:catAx>
      <c:valAx>
        <c:axId val="294838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17214384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Nurse Practitioners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Presentation!$B$27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Presentation!$C$27:$I$27</c:f>
              <c:numCache>
                <c:formatCode>[$$-1009]#,##0;[RED]\-[$$-1009]#,##0</c:formatCode>
                <c:ptCount val="7"/>
                <c:pt idx="0">
                  <c:v>1870984</c:v>
                </c:pt>
                <c:pt idx="1">
                  <c:v>2830094</c:v>
                </c:pt>
                <c:pt idx="2">
                  <c:v>1844593</c:v>
                </c:pt>
                <c:pt idx="3">
                  <c:v>276257</c:v>
                </c:pt>
                <c:pt idx="4">
                  <c:v>3449595</c:v>
                </c:pt>
              </c:numCache>
            </c:numRef>
          </c:val>
        </c:ser>
        <c:ser>
          <c:idx val="1"/>
          <c:order val="1"/>
          <c:tx>
            <c:strRef>
              <c:f>Presentation!$B$28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Presentation!$C$28:$I$28</c:f>
              <c:numCache>
                <c:formatCode>[$$-1009]#,##0;[RED]\-[$$-1009]#,##0</c:formatCode>
                <c:ptCount val="7"/>
                <c:pt idx="0">
                  <c:v>375172</c:v>
                </c:pt>
                <c:pt idx="1">
                  <c:v>1940848</c:v>
                </c:pt>
                <c:pt idx="2">
                  <c:v>1555064</c:v>
                </c:pt>
                <c:pt idx="3">
                  <c:v>112835</c:v>
                </c:pt>
                <c:pt idx="4">
                  <c:v>2764501</c:v>
                </c:pt>
              </c:numCache>
            </c:numRef>
          </c:val>
        </c:ser>
        <c:gapWidth val="100"/>
        <c:overlap val="0"/>
        <c:axId val="389074"/>
        <c:axId val="99344138"/>
      </c:barChart>
      <c:catAx>
        <c:axId val="38907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9344138"/>
        <c:crosses val="autoZero"/>
        <c:auto val="1"/>
        <c:lblAlgn val="ctr"/>
        <c:lblOffset val="100"/>
        <c:noMultiLvlLbl val="0"/>
      </c:catAx>
      <c:valAx>
        <c:axId val="9934413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389074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Allied Health (FTEs)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Presentation!$B$23</c:f>
              <c:strCache>
                <c:ptCount val="1"/>
                <c:pt idx="0">
                  <c:v>FTE Approved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Presentation!$C$47:$I$47</c:f>
              <c:numCache>
                <c:formatCode>#,##0.0</c:formatCode>
                <c:ptCount val="7"/>
                <c:pt idx="0">
                  <c:v>31</c:v>
                </c:pt>
                <c:pt idx="1">
                  <c:v>23.1</c:v>
                </c:pt>
                <c:pt idx="2">
                  <c:v>41.3</c:v>
                </c:pt>
                <c:pt idx="3">
                  <c:v>5.1</c:v>
                </c:pt>
                <c:pt idx="4">
                  <c:v>20.2</c:v>
                </c:pt>
              </c:numCache>
            </c:numRef>
          </c:val>
        </c:ser>
        <c:ser>
          <c:idx val="1"/>
          <c:order val="1"/>
          <c:tx>
            <c:strRef>
              <c:f>Presentation!$B$24</c:f>
              <c:strCache>
                <c:ptCount val="1"/>
                <c:pt idx="0">
                  <c:v>FTE Recruited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Presentation!$C$48:$I$48</c:f>
              <c:numCache>
                <c:formatCode>#,##0.0</c:formatCode>
                <c:ptCount val="7"/>
                <c:pt idx="0">
                  <c:v>22.6</c:v>
                </c:pt>
                <c:pt idx="1">
                  <c:v>17.7</c:v>
                </c:pt>
                <c:pt idx="2">
                  <c:v>29.8</c:v>
                </c:pt>
                <c:pt idx="3">
                  <c:v>4.5</c:v>
                </c:pt>
                <c:pt idx="4">
                  <c:v>6.3</c:v>
                </c:pt>
              </c:numCache>
            </c:numRef>
          </c:val>
        </c:ser>
        <c:gapWidth val="100"/>
        <c:overlap val="0"/>
        <c:axId val="82989326"/>
        <c:axId val="20103654"/>
      </c:barChart>
      <c:catAx>
        <c:axId val="829893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0103654"/>
        <c:crosses val="autoZero"/>
        <c:auto val="1"/>
        <c:lblAlgn val="ctr"/>
        <c:lblOffset val="100"/>
        <c:noMultiLvlLbl val="0"/>
      </c:catAx>
      <c:valAx>
        <c:axId val="20103654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82989326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Cost per Visit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Presentation!$Q$104</c:f>
              <c:strCache>
                <c:ptCount val="1"/>
                <c:pt idx="0">
                  <c:v>Cost/Visit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Presentation!$P$105:$P$107</c:f>
              <c:strCache>
                <c:ptCount val="3"/>
                <c:pt idx="0">
                  <c:v>UPCC</c:v>
                </c:pt>
                <c:pt idx="1">
                  <c:v>FFS</c:v>
                </c:pt>
                <c:pt idx="2">
                  <c:v>LFP</c:v>
                </c:pt>
              </c:strCache>
            </c:strRef>
          </c:cat>
          <c:val>
            <c:numRef>
              <c:f>Presentation!$Q$105:$Q$107</c:f>
              <c:numCache>
                <c:formatCode>[$$-1009]#,##0;[RED]\-[$$-1009]#,##0</c:formatCode>
                <c:ptCount val="3"/>
                <c:pt idx="0">
                  <c:v>129.051925526632</c:v>
                </c:pt>
                <c:pt idx="1">
                  <c:v>35.83</c:v>
                </c:pt>
                <c:pt idx="2">
                  <c:v>57.5</c:v>
                </c:pt>
              </c:numCache>
            </c:numRef>
          </c:val>
        </c:ser>
        <c:gapWidth val="100"/>
        <c:overlap val="0"/>
        <c:axId val="7624833"/>
        <c:axId val="98645786"/>
      </c:barChart>
      <c:catAx>
        <c:axId val="76248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8645786"/>
        <c:crosses val="autoZero"/>
        <c:auto val="1"/>
        <c:lblAlgn val="ctr"/>
        <c:lblOffset val="100"/>
        <c:noMultiLvlLbl val="0"/>
      </c:catAx>
      <c:valAx>
        <c:axId val="9864578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62483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Equivalent Number of Visits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Presentation!$R$104</c:f>
              <c:strCache>
                <c:ptCount val="1"/>
                <c:pt idx="0">
                  <c:v>Visits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Presentation!$P$105:$P$107</c:f>
              <c:strCache>
                <c:ptCount val="3"/>
                <c:pt idx="0">
                  <c:v>UPCC</c:v>
                </c:pt>
                <c:pt idx="1">
                  <c:v>FFS</c:v>
                </c:pt>
                <c:pt idx="2">
                  <c:v>LFP</c:v>
                </c:pt>
              </c:strCache>
            </c:strRef>
          </c:cat>
          <c:val>
            <c:numRef>
              <c:f>Presentation!$R$105:$R$107</c:f>
              <c:numCache>
                <c:formatCode>General</c:formatCode>
                <c:ptCount val="3"/>
                <c:pt idx="0">
                  <c:v>694745</c:v>
                </c:pt>
                <c:pt idx="1">
                  <c:v>2502321.51828077</c:v>
                </c:pt>
                <c:pt idx="2">
                  <c:v>1559272.69565217</c:v>
                </c:pt>
              </c:numCache>
            </c:numRef>
          </c:val>
        </c:ser>
        <c:gapWidth val="100"/>
        <c:overlap val="0"/>
        <c:axId val="15006323"/>
        <c:axId val="85455581"/>
      </c:barChart>
      <c:catAx>
        <c:axId val="150063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5455581"/>
        <c:crosses val="autoZero"/>
        <c:auto val="1"/>
        <c:lblAlgn val="ctr"/>
        <c:lblOffset val="100"/>
        <c:noMultiLvlLbl val="0"/>
      </c:catAx>
      <c:valAx>
        <c:axId val="8545558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\ ;\(#,##0\)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5006323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Total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Presentation!$B$43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Presentation!$Q$59:$W$59</c:f>
              <c:numCache>
                <c:formatCode>[$$-1009]#,##0;[RED]\-[$$-1009]#,##0</c:formatCode>
                <c:ptCount val="7"/>
                <c:pt idx="0">
                  <c:v>26369280</c:v>
                </c:pt>
                <c:pt idx="1">
                  <c:v>18472364</c:v>
                </c:pt>
                <c:pt idx="2">
                  <c:v>12049089</c:v>
                </c:pt>
                <c:pt idx="3">
                  <c:v>1347367</c:v>
                </c:pt>
                <c:pt idx="4">
                  <c:v>20650767</c:v>
                </c:pt>
              </c:numCache>
            </c:numRef>
          </c:val>
        </c:ser>
        <c:ser>
          <c:idx val="1"/>
          <c:order val="1"/>
          <c:tx>
            <c:strRef>
              <c:f>Presentation!$B$44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Presentation!$Q$60:$W$60</c:f>
              <c:numCache>
                <c:formatCode>[$$-1009]#,##0;[RED]\-[$$-1009]#,##0</c:formatCode>
                <c:ptCount val="7"/>
                <c:pt idx="0">
                  <c:v>15536323</c:v>
                </c:pt>
                <c:pt idx="1">
                  <c:v>13162972</c:v>
                </c:pt>
                <c:pt idx="2">
                  <c:v>12116399</c:v>
                </c:pt>
                <c:pt idx="3">
                  <c:v>1470324</c:v>
                </c:pt>
                <c:pt idx="4">
                  <c:v>18581244</c:v>
                </c:pt>
              </c:numCache>
            </c:numRef>
          </c:val>
        </c:ser>
        <c:gapWidth val="100"/>
        <c:overlap val="0"/>
        <c:axId val="9890126"/>
        <c:axId val="78269456"/>
      </c:barChart>
      <c:catAx>
        <c:axId val="98901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8269456"/>
        <c:crosses val="autoZero"/>
        <c:auto val="1"/>
        <c:lblAlgn val="ctr"/>
        <c:lblOffset val="100"/>
        <c:noMultiLvlLbl val="0"/>
      </c:catAx>
      <c:valAx>
        <c:axId val="78269456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9890126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Total (FTEs)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Presentation!$B$23</c:f>
              <c:strCache>
                <c:ptCount val="1"/>
                <c:pt idx="0">
                  <c:v>FTE Approved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Presentation!$Q$61:$W$61</c:f>
              <c:numCache>
                <c:formatCode>General</c:formatCode>
                <c:ptCount val="7"/>
                <c:pt idx="0">
                  <c:v>160.2</c:v>
                </c:pt>
                <c:pt idx="1">
                  <c:v>123</c:v>
                </c:pt>
                <c:pt idx="2">
                  <c:v>111.9</c:v>
                </c:pt>
                <c:pt idx="3">
                  <c:v>13.6</c:v>
                </c:pt>
                <c:pt idx="4">
                  <c:v>133.5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Presentation!$B$24</c:f>
              <c:strCache>
                <c:ptCount val="1"/>
                <c:pt idx="0">
                  <c:v>FTE Recruited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Presentation!$Q$62:$W$62</c:f>
              <c:numCache>
                <c:formatCode>General</c:formatCode>
                <c:ptCount val="7"/>
                <c:pt idx="0">
                  <c:v>111.4</c:v>
                </c:pt>
                <c:pt idx="1">
                  <c:v>100.8</c:v>
                </c:pt>
                <c:pt idx="2">
                  <c:v>94.8</c:v>
                </c:pt>
                <c:pt idx="3">
                  <c:v>10.5</c:v>
                </c:pt>
                <c:pt idx="4">
                  <c:v>104.8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00"/>
        <c:overlap val="0"/>
        <c:axId val="32650198"/>
        <c:axId val="23434823"/>
      </c:barChart>
      <c:catAx>
        <c:axId val="326501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3434823"/>
        <c:crosses val="autoZero"/>
        <c:auto val="1"/>
        <c:lblAlgn val="ctr"/>
        <c:lblOffset val="100"/>
        <c:noMultiLvlLbl val="0"/>
      </c:catAx>
      <c:valAx>
        <c:axId val="2343482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32650198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Allied Health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Presentation!$B$43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Presentation!$C$43:$I$43</c:f>
              <c:numCache>
                <c:formatCode>[$$-1009]#,##0;[RED]\-[$$-1009]#,##0</c:formatCode>
                <c:ptCount val="7"/>
                <c:pt idx="0">
                  <c:v>3500055</c:v>
                </c:pt>
                <c:pt idx="1">
                  <c:v>2185506</c:v>
                </c:pt>
                <c:pt idx="2">
                  <c:v>3141036</c:v>
                </c:pt>
                <c:pt idx="3">
                  <c:v>101136</c:v>
                </c:pt>
                <c:pt idx="4">
                  <c:v>1712977</c:v>
                </c:pt>
              </c:numCache>
            </c:numRef>
          </c:val>
        </c:ser>
        <c:ser>
          <c:idx val="1"/>
          <c:order val="1"/>
          <c:tx>
            <c:strRef>
              <c:f>Presentation!$B$44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Presentation!$C$44:$I$44</c:f>
              <c:numCache>
                <c:formatCode>[$$-1009]#,##0;[RED]\-[$$-1009]#,##0</c:formatCode>
                <c:ptCount val="7"/>
                <c:pt idx="0">
                  <c:v>2480836</c:v>
                </c:pt>
                <c:pt idx="1">
                  <c:v>1402050</c:v>
                </c:pt>
                <c:pt idx="2">
                  <c:v>2504299</c:v>
                </c:pt>
                <c:pt idx="3">
                  <c:v>119424</c:v>
                </c:pt>
                <c:pt idx="4">
                  <c:v>711893</c:v>
                </c:pt>
              </c:numCache>
            </c:numRef>
          </c:val>
        </c:ser>
        <c:gapWidth val="100"/>
        <c:overlap val="0"/>
        <c:axId val="87906407"/>
        <c:axId val="65475211"/>
      </c:barChart>
      <c:catAx>
        <c:axId val="87906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5475211"/>
        <c:crosses val="autoZero"/>
        <c:auto val="1"/>
        <c:lblAlgn val="ctr"/>
        <c:lblOffset val="100"/>
        <c:noMultiLvlLbl val="0"/>
      </c:catAx>
      <c:valAx>
        <c:axId val="6547521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87906407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Cost Control: Overhead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Presentation!$B$67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Presentation!$C$67:$I$67</c:f>
              <c:numCache>
                <c:formatCode>[$$-1009]#,##0;[RED]\-[$$-1009]#,##0</c:formatCode>
                <c:ptCount val="7"/>
                <c:pt idx="0">
                  <c:v>6643280</c:v>
                </c:pt>
                <c:pt idx="1">
                  <c:v>6427038</c:v>
                </c:pt>
                <c:pt idx="2">
                  <c:v>3719521</c:v>
                </c:pt>
                <c:pt idx="3">
                  <c:v>671312</c:v>
                </c:pt>
                <c:pt idx="4">
                  <c:v>6983542</c:v>
                </c:pt>
              </c:numCache>
            </c:numRef>
          </c:val>
        </c:ser>
        <c:ser>
          <c:idx val="1"/>
          <c:order val="1"/>
          <c:tx>
            <c:strRef>
              <c:f>Presentation!$B$68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Presentation!$C$68:$I$68</c:f>
              <c:numCache>
                <c:formatCode>[$$-1009]#,##0;[RED]\-[$$-1009]#,##0</c:formatCode>
                <c:ptCount val="7"/>
                <c:pt idx="0">
                  <c:v>10025281</c:v>
                </c:pt>
                <c:pt idx="1">
                  <c:v>6744332</c:v>
                </c:pt>
                <c:pt idx="2">
                  <c:v>4901045</c:v>
                </c:pt>
                <c:pt idx="3">
                  <c:v>611974</c:v>
                </c:pt>
                <c:pt idx="4">
                  <c:v>6508286</c:v>
                </c:pt>
              </c:numCache>
            </c:numRef>
          </c:val>
        </c:ser>
        <c:gapWidth val="100"/>
        <c:overlap val="0"/>
        <c:axId val="60359958"/>
        <c:axId val="52831615"/>
      </c:barChart>
      <c:catAx>
        <c:axId val="603599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2831615"/>
        <c:crosses val="autoZero"/>
        <c:auto val="1"/>
        <c:lblAlgn val="ctr"/>
        <c:lblOffset val="100"/>
        <c:noMultiLvlLbl val="0"/>
      </c:catAx>
      <c:valAx>
        <c:axId val="52831615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60359958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Recruitment and Retention
Nurses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Presentation!$B$35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Presentation!$C$35:$I$35</c:f>
              <c:numCache>
                <c:formatCode>[$$-1009]#,##0;[RED]\-[$$-1009]#,##0</c:formatCode>
                <c:ptCount val="7"/>
                <c:pt idx="0">
                  <c:v>7047465</c:v>
                </c:pt>
                <c:pt idx="1">
                  <c:v>4463690</c:v>
                </c:pt>
                <c:pt idx="2">
                  <c:v>3085516</c:v>
                </c:pt>
                <c:pt idx="3">
                  <c:v>462376</c:v>
                </c:pt>
                <c:pt idx="4">
                  <c:v>5735055</c:v>
                </c:pt>
              </c:numCache>
            </c:numRef>
          </c:val>
        </c:ser>
        <c:ser>
          <c:idx val="1"/>
          <c:order val="1"/>
          <c:tx>
            <c:strRef>
              <c:f>Presentation!$B$36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Presentation!$C$36:$I$36</c:f>
              <c:numCache>
                <c:formatCode>[$$-1009]#,##0;[RED]\-[$$-1009]#,##0</c:formatCode>
                <c:ptCount val="7"/>
                <c:pt idx="0">
                  <c:v>6185484</c:v>
                </c:pt>
                <c:pt idx="1">
                  <c:v>3840778</c:v>
                </c:pt>
                <c:pt idx="2">
                  <c:v>3748491</c:v>
                </c:pt>
                <c:pt idx="3">
                  <c:v>582723</c:v>
                </c:pt>
                <c:pt idx="4">
                  <c:v>6174315</c:v>
                </c:pt>
              </c:numCache>
            </c:numRef>
          </c:val>
        </c:ser>
        <c:gapWidth val="100"/>
        <c:overlap val="0"/>
        <c:axId val="42681257"/>
        <c:axId val="9506198"/>
      </c:barChart>
      <c:catAx>
        <c:axId val="426812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506198"/>
        <c:crosses val="autoZero"/>
        <c:auto val="1"/>
        <c:lblAlgn val="ctr"/>
        <c:lblOffset val="100"/>
        <c:noMultiLvlLbl val="0"/>
      </c:catAx>
      <c:valAx>
        <c:axId val="950619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42681257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Expenditures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Presentation!$A$67</c:f>
              <c:strCache>
                <c:ptCount val="1"/>
                <c:pt idx="0">
                  <c:v>Overhead</c:v>
                </c:pt>
              </c:strCache>
            </c:strRef>
          </c:tx>
          <c:spPr>
            <a:solidFill>
              <a:srgbClr val="2a60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Presentation!$C$68:$I$68</c:f>
              <c:numCache>
                <c:formatCode>[$$-1009]#,##0;[RED]\-[$$-1009]#,##0</c:formatCode>
                <c:ptCount val="7"/>
                <c:pt idx="0">
                  <c:v>10025281</c:v>
                </c:pt>
                <c:pt idx="1">
                  <c:v>6744332</c:v>
                </c:pt>
                <c:pt idx="2">
                  <c:v>4901045</c:v>
                </c:pt>
                <c:pt idx="3">
                  <c:v>611974</c:v>
                </c:pt>
                <c:pt idx="4">
                  <c:v>6508286</c:v>
                </c:pt>
              </c:numCache>
            </c:numRef>
          </c:val>
        </c:ser>
        <c:ser>
          <c:idx val="1"/>
          <c:order val="1"/>
          <c:tx>
            <c:strRef>
              <c:f>Presentation!$A$59</c:f>
              <c:strCache>
                <c:ptCount val="1"/>
                <c:pt idx="0">
                  <c:v>Administration</c:v>
                </c:pt>
              </c:strCache>
            </c:strRef>
          </c:tx>
          <c:spPr>
            <a:solidFill>
              <a:srgbClr val="b4c7d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Presentation!$C$60:$I$60</c:f>
              <c:numCache>
                <c:formatCode>[$$-1009]#,##0;[RED]\-[$$-1009]#,##0</c:formatCode>
                <c:ptCount val="7"/>
                <c:pt idx="0">
                  <c:v>0</c:v>
                </c:pt>
                <c:pt idx="1">
                  <c:v>745925</c:v>
                </c:pt>
                <c:pt idx="2">
                  <c:v>300935</c:v>
                </c:pt>
                <c:pt idx="3">
                  <c:v>39885</c:v>
                </c:pt>
                <c:pt idx="4">
                  <c:v>772003</c:v>
                </c:pt>
              </c:numCache>
            </c:numRef>
          </c:val>
        </c:ser>
        <c:ser>
          <c:idx val="2"/>
          <c:order val="2"/>
          <c:tx>
            <c:strRef>
              <c:f>Presentation!$A$51</c:f>
              <c:strCache>
                <c:ptCount val="1"/>
                <c:pt idx="0">
                  <c:v>Other Staff</c:v>
                </c:pt>
              </c:strCache>
            </c:strRef>
          </c:tx>
          <c:spPr>
            <a:solidFill>
              <a:srgbClr val="acb20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Presentation!$C$52:$I$52</c:f>
              <c:numCache>
                <c:formatCode>[$$-1009]#,##0;[RED]\-[$$-1009]#,##0</c:formatCode>
                <c:ptCount val="7"/>
                <c:pt idx="0">
                  <c:v>256895</c:v>
                </c:pt>
                <c:pt idx="1">
                  <c:v>339818</c:v>
                </c:pt>
                <c:pt idx="2">
                  <c:v>436870</c:v>
                </c:pt>
                <c:pt idx="3">
                  <c:v>282093</c:v>
                </c:pt>
                <c:pt idx="4">
                  <c:v>858638</c:v>
                </c:pt>
              </c:numCache>
            </c:numRef>
          </c:val>
        </c:ser>
        <c:ser>
          <c:idx val="3"/>
          <c:order val="3"/>
          <c:tx>
            <c:strRef>
              <c:f>Presentation!$A$43</c:f>
              <c:strCache>
                <c:ptCount val="1"/>
                <c:pt idx="0">
                  <c:v>Allied Health</c:v>
                </c:pt>
              </c:strCache>
            </c:strRef>
          </c:tx>
          <c:spPr>
            <a:solidFill>
              <a:srgbClr val="ec9ba4"/>
            </a:solidFill>
            <a:ln w="0">
              <a:noFill/>
            </a:ln>
          </c:spPr>
          <c:invertIfNegative val="0"/>
          <c:dPt>
            <c:idx val="4"/>
            <c:invertIfNegative val="0"/>
            <c:spPr>
              <a:solidFill>
                <a:srgbClr val="ec9ba4"/>
              </a:solidFill>
              <a:ln w="0">
                <a:noFill/>
              </a:ln>
            </c:spPr>
          </c:dPt>
          <c:dLbls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Presentation!$C$44:$I$44</c:f>
              <c:numCache>
                <c:formatCode>[$$-1009]#,##0;[RED]\-[$$-1009]#,##0</c:formatCode>
                <c:ptCount val="7"/>
                <c:pt idx="0">
                  <c:v>2480836</c:v>
                </c:pt>
                <c:pt idx="1">
                  <c:v>1402050</c:v>
                </c:pt>
                <c:pt idx="2">
                  <c:v>2504299</c:v>
                </c:pt>
                <c:pt idx="3">
                  <c:v>119424</c:v>
                </c:pt>
                <c:pt idx="4">
                  <c:v>711893</c:v>
                </c:pt>
              </c:numCache>
            </c:numRef>
          </c:val>
        </c:ser>
        <c:ser>
          <c:idx val="4"/>
          <c:order val="4"/>
          <c:tx>
            <c:strRef>
              <c:f>Presentation!$A$35</c:f>
              <c:strCache>
                <c:ptCount val="1"/>
                <c:pt idx="0">
                  <c:v>Nursing</c:v>
                </c:pt>
              </c:strCache>
            </c:strRef>
          </c:tx>
          <c:spPr>
            <a:solidFill>
              <a:srgbClr val="a1467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Presentation!$C$36:$I$36</c:f>
              <c:numCache>
                <c:formatCode>[$$-1009]#,##0;[RED]\-[$$-1009]#,##0</c:formatCode>
                <c:ptCount val="7"/>
                <c:pt idx="0">
                  <c:v>6185484</c:v>
                </c:pt>
                <c:pt idx="1">
                  <c:v>3840778</c:v>
                </c:pt>
                <c:pt idx="2">
                  <c:v>3748491</c:v>
                </c:pt>
                <c:pt idx="3">
                  <c:v>582723</c:v>
                </c:pt>
                <c:pt idx="4">
                  <c:v>6174315</c:v>
                </c:pt>
              </c:numCache>
            </c:numRef>
          </c:val>
        </c:ser>
        <c:ser>
          <c:idx val="5"/>
          <c:order val="5"/>
          <c:tx>
            <c:strRef>
              <c:f>Presentation!$A$27</c:f>
              <c:strCache>
                <c:ptCount val="1"/>
                <c:pt idx="0">
                  <c:v>Nurse Practitioner</c:v>
                </c:pt>
              </c:strCache>
            </c:strRef>
          </c:tx>
          <c:spPr>
            <a:solidFill>
              <a:srgbClr val="ffb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Presentation!$C$28:$I$28</c:f>
              <c:numCache>
                <c:formatCode>[$$-1009]#,##0;[RED]\-[$$-1009]#,##0</c:formatCode>
                <c:ptCount val="7"/>
                <c:pt idx="0">
                  <c:v>375172</c:v>
                </c:pt>
                <c:pt idx="1">
                  <c:v>1940848</c:v>
                </c:pt>
                <c:pt idx="2">
                  <c:v>1555064</c:v>
                </c:pt>
                <c:pt idx="3">
                  <c:v>112835</c:v>
                </c:pt>
                <c:pt idx="4">
                  <c:v>2764501</c:v>
                </c:pt>
              </c:numCache>
            </c:numRef>
          </c:val>
        </c:ser>
        <c:ser>
          <c:idx val="6"/>
          <c:order val="6"/>
          <c:tx>
            <c:strRef>
              <c:f>Presentation!$A$19</c:f>
              <c:strCache>
                <c:ptCount val="1"/>
                <c:pt idx="0">
                  <c:v>Family Physician</c:v>
                </c:pt>
              </c:strCache>
            </c:strRef>
          </c:tx>
          <c:spPr>
            <a:solidFill>
              <a:srgbClr val="c9211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Presentation!$C$18:$I$18</c:f>
              <c:strCache>
                <c:ptCount val="7"/>
                <c:pt idx="0">
                  <c:v>Island</c:v>
                </c:pt>
                <c:pt idx="1">
                  <c:v>Fraser</c:v>
                </c:pt>
                <c:pt idx="2">
                  <c:v>Interior</c:v>
                </c:pt>
                <c:pt idx="3">
                  <c:v>Northern</c:v>
                </c:pt>
                <c:pt idx="4">
                  <c:v>Vancouver Coastal</c:v>
                </c:pt>
                <c:pt idx="5">
                  <c:v/>
                </c:pt>
                <c:pt idx="6">
                  <c:v/>
                </c:pt>
              </c:strCache>
            </c:strRef>
          </c:cat>
          <c:val>
            <c:numRef>
              <c:f>Presentation!$C$20:$I$20</c:f>
              <c:numCache>
                <c:formatCode>[$$-1009]#,##0;[RED]\-[$$-1009]#,##0</c:formatCode>
                <c:ptCount val="7"/>
                <c:pt idx="0">
                  <c:v>6237936</c:v>
                </c:pt>
                <c:pt idx="1">
                  <c:v>4893553</c:v>
                </c:pt>
                <c:pt idx="2">
                  <c:v>3570740</c:v>
                </c:pt>
                <c:pt idx="3">
                  <c:v>333364</c:v>
                </c:pt>
                <c:pt idx="4">
                  <c:v>7299894</c:v>
                </c:pt>
              </c:numCache>
            </c:numRef>
          </c:val>
        </c:ser>
        <c:gapWidth val="100"/>
        <c:overlap val="100"/>
        <c:axId val="34002417"/>
        <c:axId val="69271428"/>
      </c:barChart>
      <c:catAx>
        <c:axId val="340024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9271428"/>
        <c:crosses val="autoZero"/>
        <c:auto val="1"/>
        <c:lblAlgn val="ctr"/>
        <c:lblOffset val="100"/>
        <c:noMultiLvlLbl val="0"/>
      </c:catAx>
      <c:valAx>
        <c:axId val="69271428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34002417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Expenditures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ff8000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c9211e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bf00"/>
              </a:solidFill>
              <a:ln w="0">
                <a:noFill/>
              </a:ln>
            </c:spPr>
          </c:dPt>
          <c:dPt>
            <c:idx val="2"/>
            <c:spPr>
              <a:solidFill>
                <a:srgbClr val="a1467e"/>
              </a:solidFill>
              <a:ln w="0">
                <a:noFill/>
              </a:ln>
            </c:spPr>
          </c:dPt>
          <c:dPt>
            <c:idx val="3"/>
            <c:spPr>
              <a:solidFill>
                <a:srgbClr val="ec9ba4"/>
              </a:solidFill>
              <a:ln w="0">
                <a:noFill/>
              </a:ln>
            </c:spPr>
          </c:dPt>
          <c:dPt>
            <c:idx val="4"/>
            <c:spPr>
              <a:solidFill>
                <a:srgbClr val="acb20c"/>
              </a:solidFill>
              <a:ln w="0">
                <a:noFill/>
              </a:ln>
            </c:spPr>
          </c:dPt>
          <c:dPt>
            <c:idx val="5"/>
            <c:spPr>
              <a:solidFill>
                <a:srgbClr val="b4c7dc"/>
              </a:solidFill>
              <a:ln w="0">
                <a:noFill/>
              </a:ln>
            </c:spPr>
          </c:dPt>
          <c:dPt>
            <c:idx val="6"/>
            <c:spPr>
              <a:solidFill>
                <a:srgbClr val="2a6099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dLblPos val="inEnd"/>
              <c:showLegendKey val="0"/>
              <c:showVal val="0"/>
              <c:showCatName val="0"/>
              <c:showSerName val="0"/>
              <c:showPercent val="1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eparator> </c:separator>
            <c:showLeaderLines val="1"/>
          </c:dLbls>
          <c:cat>
            <c:strRef>
              <c:f>Presentation!$P$29:$P$35</c:f>
              <c:strCache>
                <c:ptCount val="7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  <c:pt idx="6">
                  <c:v>Overhead</c:v>
                </c:pt>
              </c:strCache>
            </c:strRef>
          </c:cat>
          <c:val>
            <c:numRef>
              <c:f>Presentation!$Q$29:$Q$35</c:f>
              <c:numCache>
                <c:formatCode>[$$-1009]#,##0;[RED]\-[$$-1009]#,##0</c:formatCode>
                <c:ptCount val="7"/>
                <c:pt idx="0">
                  <c:v>22335487</c:v>
                </c:pt>
                <c:pt idx="1">
                  <c:v>6748420</c:v>
                </c:pt>
                <c:pt idx="2">
                  <c:v>20531791</c:v>
                </c:pt>
                <c:pt idx="3">
                  <c:v>7218502</c:v>
                </c:pt>
                <c:pt idx="4">
                  <c:v>2174314</c:v>
                </c:pt>
                <c:pt idx="5">
                  <c:v>1858748</c:v>
                </c:pt>
                <c:pt idx="6">
                  <c:v>28790918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Hiring Targets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Presentation!$R$28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Presentation!$P$29:$P$37</c:f>
              <c:strCache>
                <c:ptCount val="9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  <c:pt idx="6">
                  <c:v>Overhead</c:v>
                </c:pt>
                <c:pt idx="7">
                  <c:v/>
                </c:pt>
                <c:pt idx="8">
                  <c:v/>
                </c:pt>
              </c:strCache>
            </c:strRef>
          </c:cat>
          <c:val>
            <c:numRef>
              <c:f>Presentation!$R$29:$R$37</c:f>
              <c:numCache>
                <c:formatCode>[$$-1009]#,##0;[RED]\-[$$-1009]#,##0</c:formatCode>
                <c:ptCount val="9"/>
                <c:pt idx="0">
                  <c:v>31956702</c:v>
                </c:pt>
                <c:pt idx="1">
                  <c:v>10271523</c:v>
                </c:pt>
                <c:pt idx="2">
                  <c:v>20794102</c:v>
                </c:pt>
                <c:pt idx="3">
                  <c:v>10640710</c:v>
                </c:pt>
                <c:pt idx="4">
                  <c:v>2785393</c:v>
                </c:pt>
                <c:pt idx="5">
                  <c:v>2440437</c:v>
                </c:pt>
                <c:pt idx="6">
                  <c:v>24444693</c:v>
                </c:pt>
              </c:numCache>
            </c:numRef>
          </c:val>
        </c:ser>
        <c:ser>
          <c:idx val="1"/>
          <c:order val="1"/>
          <c:tx>
            <c:strRef>
              <c:f>Presentation!$Q$28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Presentation!$P$29:$P$37</c:f>
              <c:strCache>
                <c:ptCount val="9"/>
                <c:pt idx="0">
                  <c:v>Family Physician</c:v>
                </c:pt>
                <c:pt idx="1">
                  <c:v>Nurse Practitioner</c:v>
                </c:pt>
                <c:pt idx="2">
                  <c:v>Nursing</c:v>
                </c:pt>
                <c:pt idx="3">
                  <c:v>Allied Health</c:v>
                </c:pt>
                <c:pt idx="4">
                  <c:v>Other Staff</c:v>
                </c:pt>
                <c:pt idx="5">
                  <c:v>Administration</c:v>
                </c:pt>
                <c:pt idx="6">
                  <c:v>Overhead</c:v>
                </c:pt>
                <c:pt idx="7">
                  <c:v/>
                </c:pt>
                <c:pt idx="8">
                  <c:v/>
                </c:pt>
              </c:strCache>
            </c:strRef>
          </c:cat>
          <c:val>
            <c:numRef>
              <c:f>Presentation!$Q$29:$Q$37</c:f>
              <c:numCache>
                <c:formatCode>[$$-1009]#,##0;[RED]\-[$$-1009]#,##0</c:formatCode>
                <c:ptCount val="9"/>
                <c:pt idx="0">
                  <c:v>22335487</c:v>
                </c:pt>
                <c:pt idx="1">
                  <c:v>6748420</c:v>
                </c:pt>
                <c:pt idx="2">
                  <c:v>20531791</c:v>
                </c:pt>
                <c:pt idx="3">
                  <c:v>7218502</c:v>
                </c:pt>
                <c:pt idx="4">
                  <c:v>2174314</c:v>
                </c:pt>
                <c:pt idx="5">
                  <c:v>1858748</c:v>
                </c:pt>
                <c:pt idx="6">
                  <c:v>28790918</c:v>
                </c:pt>
              </c:numCache>
            </c:numRef>
          </c:val>
        </c:ser>
        <c:gapWidth val="100"/>
        <c:overlap val="0"/>
        <c:axId val="41663067"/>
        <c:axId val="68047041"/>
      </c:barChart>
      <c:catAx>
        <c:axId val="416630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8047041"/>
        <c:crosses val="autoZero"/>
        <c:auto val="1"/>
        <c:lblAlgn val="ctr"/>
        <c:lblOffset val="100"/>
        <c:noMultiLvlLbl val="0"/>
      </c:catAx>
      <c:valAx>
        <c:axId val="6804704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900" spc="-1" strike="noStrike">
                <a:latin typeface="Arial"/>
              </a:defRPr>
            </a:pPr>
          </a:p>
        </c:txPr>
        <c:crossAx val="41663067"/>
        <c:crossesAt val="1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Overhead Costs ($)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Presentation!$B$67</c:f>
              <c:strCache>
                <c:ptCount val="1"/>
                <c:pt idx="0">
                  <c:v>Budgeted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Presentation!$J$67</c:f>
              <c:numCache>
                <c:formatCode>[$$-1009]#,##0;[RED]\-[$$-1009]#,##0</c:formatCode>
                <c:ptCount val="1"/>
                <c:pt idx="0">
                  <c:v>24444693</c:v>
                </c:pt>
              </c:numCache>
            </c:numRef>
          </c:val>
        </c:ser>
        <c:ser>
          <c:idx val="1"/>
          <c:order val="1"/>
          <c:tx>
            <c:strRef>
              <c:f>Presentation!$B$68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Presentation!$J$68</c:f>
              <c:numCache>
                <c:formatCode>[$$-1009]#,##0;[RED]\-[$$-1009]#,##0</c:formatCode>
                <c:ptCount val="1"/>
                <c:pt idx="0">
                  <c:v>28790918</c:v>
                </c:pt>
              </c:numCache>
            </c:numRef>
          </c:val>
        </c:ser>
        <c:gapWidth val="100"/>
        <c:overlap val="0"/>
        <c:axId val="51311660"/>
        <c:axId val="39026390"/>
      </c:barChart>
      <c:catAx>
        <c:axId val="513116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026390"/>
        <c:crosses val="autoZero"/>
        <c:auto val="1"/>
        <c:lblAlgn val="ctr"/>
        <c:lblOffset val="100"/>
        <c:noMultiLvlLbl val="0"/>
      </c:catAx>
      <c:valAx>
        <c:axId val="39026390"/>
        <c:scaling>
          <c:orientation val="minMax"/>
          <c:min val="0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$-1009]#,##0;[RED]\-[$$-1009]#,##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131166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<Relationship Id="rId23" Type="http://schemas.openxmlformats.org/officeDocument/2006/relationships/chart" Target="../charts/chart23.xml"/><Relationship Id="rId24" Type="http://schemas.openxmlformats.org/officeDocument/2006/relationships/chart" Target="../charts/chart2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991800</xdr:colOff>
      <xdr:row>174</xdr:row>
      <xdr:rowOff>113400</xdr:rowOff>
    </xdr:from>
    <xdr:to>
      <xdr:col>3</xdr:col>
      <xdr:colOff>676440</xdr:colOff>
      <xdr:row>190</xdr:row>
      <xdr:rowOff>32400</xdr:rowOff>
    </xdr:to>
    <xdr:graphicFrame>
      <xdr:nvGraphicFramePr>
        <xdr:cNvPr id="0" name=""/>
        <xdr:cNvGraphicFramePr/>
      </xdr:nvGraphicFramePr>
      <xdr:xfrm>
        <a:off x="991800" y="6895944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991800</xdr:colOff>
      <xdr:row>192</xdr:row>
      <xdr:rowOff>116280</xdr:rowOff>
    </xdr:from>
    <xdr:to>
      <xdr:col>3</xdr:col>
      <xdr:colOff>676440</xdr:colOff>
      <xdr:row>208</xdr:row>
      <xdr:rowOff>35280</xdr:rowOff>
    </xdr:to>
    <xdr:graphicFrame>
      <xdr:nvGraphicFramePr>
        <xdr:cNvPr id="1" name=""/>
        <xdr:cNvGraphicFramePr/>
      </xdr:nvGraphicFramePr>
      <xdr:xfrm>
        <a:off x="991800" y="7188840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991800</xdr:colOff>
      <xdr:row>230</xdr:row>
      <xdr:rowOff>63000</xdr:rowOff>
    </xdr:from>
    <xdr:to>
      <xdr:col>3</xdr:col>
      <xdr:colOff>676440</xdr:colOff>
      <xdr:row>245</xdr:row>
      <xdr:rowOff>144360</xdr:rowOff>
    </xdr:to>
    <xdr:graphicFrame>
      <xdr:nvGraphicFramePr>
        <xdr:cNvPr id="2" name=""/>
        <xdr:cNvGraphicFramePr/>
      </xdr:nvGraphicFramePr>
      <xdr:xfrm>
        <a:off x="991800" y="7801236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1423440</xdr:colOff>
      <xdr:row>146</xdr:row>
      <xdr:rowOff>2529720</xdr:rowOff>
    </xdr:from>
    <xdr:to>
      <xdr:col>4</xdr:col>
      <xdr:colOff>118080</xdr:colOff>
      <xdr:row>147</xdr:row>
      <xdr:rowOff>1336680</xdr:rowOff>
    </xdr:to>
    <xdr:graphicFrame>
      <xdr:nvGraphicFramePr>
        <xdr:cNvPr id="3" name=""/>
        <xdr:cNvGraphicFramePr/>
      </xdr:nvGraphicFramePr>
      <xdr:xfrm>
        <a:off x="1423440" y="58210920"/>
        <a:ext cx="3960000" cy="290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991800</xdr:colOff>
      <xdr:row>211</xdr:row>
      <xdr:rowOff>130320</xdr:rowOff>
    </xdr:from>
    <xdr:to>
      <xdr:col>3</xdr:col>
      <xdr:colOff>676440</xdr:colOff>
      <xdr:row>227</xdr:row>
      <xdr:rowOff>49320</xdr:rowOff>
    </xdr:to>
    <xdr:graphicFrame>
      <xdr:nvGraphicFramePr>
        <xdr:cNvPr id="4" name=""/>
        <xdr:cNvGraphicFramePr/>
      </xdr:nvGraphicFramePr>
      <xdr:xfrm>
        <a:off x="991800" y="7499124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1544040</xdr:colOff>
      <xdr:row>142</xdr:row>
      <xdr:rowOff>2160</xdr:rowOff>
    </xdr:from>
    <xdr:to>
      <xdr:col>4</xdr:col>
      <xdr:colOff>238680</xdr:colOff>
      <xdr:row>145</xdr:row>
      <xdr:rowOff>3114360</xdr:rowOff>
    </xdr:to>
    <xdr:graphicFrame>
      <xdr:nvGraphicFramePr>
        <xdr:cNvPr id="5" name=""/>
        <xdr:cNvGraphicFramePr/>
      </xdr:nvGraphicFramePr>
      <xdr:xfrm>
        <a:off x="1544040" y="49293360"/>
        <a:ext cx="3960000" cy="360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189360</xdr:colOff>
      <xdr:row>12</xdr:row>
      <xdr:rowOff>1059480</xdr:rowOff>
    </xdr:from>
    <xdr:to>
      <xdr:col>3</xdr:col>
      <xdr:colOff>954000</xdr:colOff>
      <xdr:row>13</xdr:row>
      <xdr:rowOff>307080</xdr:rowOff>
    </xdr:to>
    <xdr:graphicFrame>
      <xdr:nvGraphicFramePr>
        <xdr:cNvPr id="6" name=""/>
        <xdr:cNvGraphicFramePr/>
      </xdr:nvGraphicFramePr>
      <xdr:xfrm>
        <a:off x="189360" y="4706280"/>
        <a:ext cx="5040000" cy="360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360000</xdr:colOff>
      <xdr:row>13</xdr:row>
      <xdr:rowOff>729000</xdr:rowOff>
    </xdr:from>
    <xdr:to>
      <xdr:col>4</xdr:col>
      <xdr:colOff>134640</xdr:colOff>
      <xdr:row>15</xdr:row>
      <xdr:rowOff>62640</xdr:rowOff>
    </xdr:to>
    <xdr:graphicFrame>
      <xdr:nvGraphicFramePr>
        <xdr:cNvPr id="7" name=""/>
        <xdr:cNvGraphicFramePr/>
      </xdr:nvGraphicFramePr>
      <xdr:xfrm>
        <a:off x="360000" y="8728200"/>
        <a:ext cx="5040000" cy="360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360360</xdr:colOff>
      <xdr:row>13</xdr:row>
      <xdr:rowOff>959040</xdr:rowOff>
    </xdr:from>
    <xdr:to>
      <xdr:col>7</xdr:col>
      <xdr:colOff>56160</xdr:colOff>
      <xdr:row>14</xdr:row>
      <xdr:rowOff>443520</xdr:rowOff>
    </xdr:to>
    <xdr:graphicFrame>
      <xdr:nvGraphicFramePr>
        <xdr:cNvPr id="8" name=""/>
        <xdr:cNvGraphicFramePr/>
      </xdr:nvGraphicFramePr>
      <xdr:xfrm>
        <a:off x="5625720" y="8958240"/>
        <a:ext cx="2665800" cy="254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5</xdr:col>
      <xdr:colOff>631440</xdr:colOff>
      <xdr:row>142</xdr:row>
      <xdr:rowOff>2160</xdr:rowOff>
    </xdr:from>
    <xdr:to>
      <xdr:col>9</xdr:col>
      <xdr:colOff>432720</xdr:colOff>
      <xdr:row>145</xdr:row>
      <xdr:rowOff>3114360</xdr:rowOff>
    </xdr:to>
    <xdr:graphicFrame>
      <xdr:nvGraphicFramePr>
        <xdr:cNvPr id="9" name=""/>
        <xdr:cNvGraphicFramePr/>
      </xdr:nvGraphicFramePr>
      <xdr:xfrm>
        <a:off x="6886800" y="49293360"/>
        <a:ext cx="3960000" cy="360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864360</xdr:colOff>
      <xdr:row>121</xdr:row>
      <xdr:rowOff>271800</xdr:rowOff>
    </xdr:from>
    <xdr:to>
      <xdr:col>4</xdr:col>
      <xdr:colOff>639000</xdr:colOff>
      <xdr:row>124</xdr:row>
      <xdr:rowOff>2671200</xdr:rowOff>
    </xdr:to>
    <xdr:graphicFrame>
      <xdr:nvGraphicFramePr>
        <xdr:cNvPr id="10" name=""/>
        <xdr:cNvGraphicFramePr/>
      </xdr:nvGraphicFramePr>
      <xdr:xfrm>
        <a:off x="864360" y="36974880"/>
        <a:ext cx="5040000" cy="360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</xdr:col>
      <xdr:colOff>261720</xdr:colOff>
      <xdr:row>121</xdr:row>
      <xdr:rowOff>711360</xdr:rowOff>
    </xdr:from>
    <xdr:to>
      <xdr:col>8</xdr:col>
      <xdr:colOff>748800</xdr:colOff>
      <xdr:row>124</xdr:row>
      <xdr:rowOff>2050920</xdr:rowOff>
    </xdr:to>
    <xdr:graphicFrame>
      <xdr:nvGraphicFramePr>
        <xdr:cNvPr id="11" name=""/>
        <xdr:cNvGraphicFramePr/>
      </xdr:nvGraphicFramePr>
      <xdr:xfrm>
        <a:off x="7507080" y="37414440"/>
        <a:ext cx="2665800" cy="2540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1389240</xdr:colOff>
      <xdr:row>127</xdr:row>
      <xdr:rowOff>55800</xdr:rowOff>
    </xdr:from>
    <xdr:to>
      <xdr:col>3</xdr:col>
      <xdr:colOff>705240</xdr:colOff>
      <xdr:row>130</xdr:row>
      <xdr:rowOff>36720</xdr:rowOff>
    </xdr:to>
    <xdr:graphicFrame>
      <xdr:nvGraphicFramePr>
        <xdr:cNvPr id="12" name=""/>
        <xdr:cNvGraphicFramePr/>
      </xdr:nvGraphicFramePr>
      <xdr:xfrm>
        <a:off x="1389240" y="41280480"/>
        <a:ext cx="3591360" cy="358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5</xdr:col>
      <xdr:colOff>288000</xdr:colOff>
      <xdr:row>127</xdr:row>
      <xdr:rowOff>55800</xdr:rowOff>
    </xdr:from>
    <xdr:to>
      <xdr:col>8</xdr:col>
      <xdr:colOff>874080</xdr:colOff>
      <xdr:row>130</xdr:row>
      <xdr:rowOff>38520</xdr:rowOff>
    </xdr:to>
    <xdr:graphicFrame>
      <xdr:nvGraphicFramePr>
        <xdr:cNvPr id="13" name=""/>
        <xdr:cNvGraphicFramePr/>
      </xdr:nvGraphicFramePr>
      <xdr:xfrm>
        <a:off x="6543360" y="41280480"/>
        <a:ext cx="3754800" cy="358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1423440</xdr:colOff>
      <xdr:row>145</xdr:row>
      <xdr:rowOff>4386600</xdr:rowOff>
    </xdr:from>
    <xdr:to>
      <xdr:col>4</xdr:col>
      <xdr:colOff>741600</xdr:colOff>
      <xdr:row>146</xdr:row>
      <xdr:rowOff>1724040</xdr:rowOff>
    </xdr:to>
    <xdr:graphicFrame>
      <xdr:nvGraphicFramePr>
        <xdr:cNvPr id="14" name=""/>
        <xdr:cNvGraphicFramePr/>
      </xdr:nvGraphicFramePr>
      <xdr:xfrm>
        <a:off x="1423440" y="54165600"/>
        <a:ext cx="458352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5</xdr:col>
      <xdr:colOff>631440</xdr:colOff>
      <xdr:row>145</xdr:row>
      <xdr:rowOff>4386600</xdr:rowOff>
    </xdr:from>
    <xdr:to>
      <xdr:col>9</xdr:col>
      <xdr:colOff>725760</xdr:colOff>
      <xdr:row>146</xdr:row>
      <xdr:rowOff>1724040</xdr:rowOff>
    </xdr:to>
    <xdr:graphicFrame>
      <xdr:nvGraphicFramePr>
        <xdr:cNvPr id="15" name=""/>
        <xdr:cNvGraphicFramePr/>
      </xdr:nvGraphicFramePr>
      <xdr:xfrm>
        <a:off x="6886800" y="54165600"/>
        <a:ext cx="42530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4</xdr:col>
      <xdr:colOff>379080</xdr:colOff>
      <xdr:row>174</xdr:row>
      <xdr:rowOff>9720</xdr:rowOff>
    </xdr:from>
    <xdr:to>
      <xdr:col>8</xdr:col>
      <xdr:colOff>180360</xdr:colOff>
      <xdr:row>189</xdr:row>
      <xdr:rowOff>91440</xdr:rowOff>
    </xdr:to>
    <xdr:graphicFrame>
      <xdr:nvGraphicFramePr>
        <xdr:cNvPr id="16" name=""/>
        <xdr:cNvGraphicFramePr/>
      </xdr:nvGraphicFramePr>
      <xdr:xfrm>
        <a:off x="5644440" y="6885576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4</xdr:col>
      <xdr:colOff>379080</xdr:colOff>
      <xdr:row>192</xdr:row>
      <xdr:rowOff>12600</xdr:rowOff>
    </xdr:from>
    <xdr:to>
      <xdr:col>8</xdr:col>
      <xdr:colOff>180360</xdr:colOff>
      <xdr:row>207</xdr:row>
      <xdr:rowOff>94320</xdr:rowOff>
    </xdr:to>
    <xdr:graphicFrame>
      <xdr:nvGraphicFramePr>
        <xdr:cNvPr id="17" name=""/>
        <xdr:cNvGraphicFramePr/>
      </xdr:nvGraphicFramePr>
      <xdr:xfrm>
        <a:off x="5644440" y="7178472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4</xdr:col>
      <xdr:colOff>379080</xdr:colOff>
      <xdr:row>211</xdr:row>
      <xdr:rowOff>27000</xdr:rowOff>
    </xdr:from>
    <xdr:to>
      <xdr:col>8</xdr:col>
      <xdr:colOff>180360</xdr:colOff>
      <xdr:row>226</xdr:row>
      <xdr:rowOff>108720</xdr:rowOff>
    </xdr:to>
    <xdr:graphicFrame>
      <xdr:nvGraphicFramePr>
        <xdr:cNvPr id="18" name=""/>
        <xdr:cNvGraphicFramePr/>
      </xdr:nvGraphicFramePr>
      <xdr:xfrm>
        <a:off x="5644440" y="7488792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4</xdr:col>
      <xdr:colOff>379080</xdr:colOff>
      <xdr:row>229</xdr:row>
      <xdr:rowOff>122040</xdr:rowOff>
    </xdr:from>
    <xdr:to>
      <xdr:col>8</xdr:col>
      <xdr:colOff>180360</xdr:colOff>
      <xdr:row>245</xdr:row>
      <xdr:rowOff>41040</xdr:rowOff>
    </xdr:to>
    <xdr:graphicFrame>
      <xdr:nvGraphicFramePr>
        <xdr:cNvPr id="19" name=""/>
        <xdr:cNvGraphicFramePr/>
      </xdr:nvGraphicFramePr>
      <xdr:xfrm>
        <a:off x="5644440" y="7790904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5</xdr:col>
      <xdr:colOff>615600</xdr:colOff>
      <xdr:row>111</xdr:row>
      <xdr:rowOff>720</xdr:rowOff>
    </xdr:from>
    <xdr:to>
      <xdr:col>7</xdr:col>
      <xdr:colOff>468720</xdr:colOff>
      <xdr:row>119</xdr:row>
      <xdr:rowOff>114120</xdr:rowOff>
    </xdr:to>
    <xdr:graphicFrame>
      <xdr:nvGraphicFramePr>
        <xdr:cNvPr id="20" name=""/>
        <xdr:cNvGraphicFramePr/>
      </xdr:nvGraphicFramePr>
      <xdr:xfrm>
        <a:off x="6870960" y="34494480"/>
        <a:ext cx="1833120" cy="1939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7</xdr:col>
      <xdr:colOff>520920</xdr:colOff>
      <xdr:row>111</xdr:row>
      <xdr:rowOff>6120</xdr:rowOff>
    </xdr:from>
    <xdr:to>
      <xdr:col>9</xdr:col>
      <xdr:colOff>930240</xdr:colOff>
      <xdr:row>119</xdr:row>
      <xdr:rowOff>123120</xdr:rowOff>
    </xdr:to>
    <xdr:graphicFrame>
      <xdr:nvGraphicFramePr>
        <xdr:cNvPr id="21" name=""/>
        <xdr:cNvGraphicFramePr/>
      </xdr:nvGraphicFramePr>
      <xdr:xfrm>
        <a:off x="8756280" y="34499880"/>
        <a:ext cx="2588040" cy="1943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991800</xdr:colOff>
      <xdr:row>158</xdr:row>
      <xdr:rowOff>204480</xdr:rowOff>
    </xdr:from>
    <xdr:to>
      <xdr:col>3</xdr:col>
      <xdr:colOff>676440</xdr:colOff>
      <xdr:row>170</xdr:row>
      <xdr:rowOff>27720</xdr:rowOff>
    </xdr:to>
    <xdr:graphicFrame>
      <xdr:nvGraphicFramePr>
        <xdr:cNvPr id="22" name=""/>
        <xdr:cNvGraphicFramePr/>
      </xdr:nvGraphicFramePr>
      <xdr:xfrm>
        <a:off x="991800" y="6570360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4</xdr:col>
      <xdr:colOff>379080</xdr:colOff>
      <xdr:row>158</xdr:row>
      <xdr:rowOff>204480</xdr:rowOff>
    </xdr:from>
    <xdr:to>
      <xdr:col>8</xdr:col>
      <xdr:colOff>180360</xdr:colOff>
      <xdr:row>170</xdr:row>
      <xdr:rowOff>27720</xdr:rowOff>
    </xdr:to>
    <xdr:graphicFrame>
      <xdr:nvGraphicFramePr>
        <xdr:cNvPr id="23" name=""/>
        <xdr:cNvGraphicFramePr/>
      </xdr:nvGraphicFramePr>
      <xdr:xfrm>
        <a:off x="5644440" y="65703600"/>
        <a:ext cx="3960000" cy="2520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://docs.openinfo.gov.bc.ca/Response_Package_HTH-2023-31682.pdf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4"/>
  <sheetViews>
    <sheetView showFormulas="false" showGridLines="true" showRowColHeaders="true" showZeros="true" rightToLeft="false" tabSelected="false" showOutlineSymbols="true" defaultGridColor="true" view="normal" topLeftCell="A18" colorId="64" zoomScale="90" zoomScaleNormal="90" zoomScalePageLayoutView="100" workbookViewId="0">
      <pane xSplit="0" ySplit="593" topLeftCell="A1" activePane="bottomLeft" state="split"/>
      <selection pane="topLeft" activeCell="A18" activeCellId="0" sqref="A18"/>
      <selection pane="bottomLeft" activeCell="N26" activeCellId="0" sqref="N2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7.2"/>
  </cols>
  <sheetData>
    <row r="2" customFormat="false" ht="12.8" hidden="false" customHeight="false" outlineLevel="0" collapsed="false">
      <c r="A2" s="0" t="s">
        <v>0</v>
      </c>
    </row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12.8" hidden="true" customHeight="false" outlineLevel="0" collapsed="false"/>
    <row r="7" customFormat="false" ht="12.8" hidden="true" customHeight="false" outlineLevel="0" collapsed="false"/>
    <row r="8" customFormat="false" ht="12.8" hidden="true" customHeight="false" outlineLevel="0" collapsed="false"/>
    <row r="9" customFormat="false" ht="12.8" hidden="true" customHeight="false" outlineLevel="0" collapsed="false"/>
    <row r="10" customFormat="false" ht="12.8" hidden="true" customHeight="false" outlineLevel="0" collapsed="false"/>
    <row r="11" customFormat="false" ht="12.8" hidden="true" customHeight="false" outlineLevel="0" collapsed="false"/>
    <row r="12" customFormat="false" ht="12.8" hidden="true" customHeight="false" outlineLevel="0" collapsed="false"/>
    <row r="13" customFormat="false" ht="12.8" hidden="true" customHeight="false" outlineLevel="0" collapsed="false"/>
    <row r="14" customFormat="false" ht="12.8" hidden="false" customHeight="false" outlineLevel="0" collapsed="false">
      <c r="A14" s="0" t="s">
        <v>1</v>
      </c>
    </row>
    <row r="16" customFormat="false" ht="12.8" hidden="false" customHeight="false" outlineLevel="0" collapsed="false">
      <c r="A16" s="0" t="s">
        <v>2</v>
      </c>
    </row>
    <row r="18" customFormat="false" ht="12.8" hidden="false" customHeight="false" outlineLevel="0" collapsed="false">
      <c r="B18" s="1" t="s">
        <v>3</v>
      </c>
      <c r="C18" s="2" t="s">
        <v>4</v>
      </c>
      <c r="D18" s="2" t="s">
        <v>5</v>
      </c>
      <c r="E18" s="2" t="s">
        <v>6</v>
      </c>
      <c r="F18" s="2" t="s">
        <v>7</v>
      </c>
      <c r="G18" s="2" t="s">
        <v>8</v>
      </c>
      <c r="H18" s="2" t="s">
        <v>9</v>
      </c>
      <c r="I18" s="2" t="s">
        <v>10</v>
      </c>
      <c r="J18" s="2" t="s">
        <v>11</v>
      </c>
    </row>
    <row r="19" customFormat="false" ht="12.8" hidden="false" customHeight="false" outlineLevel="0" collapsed="false">
      <c r="A19" s="1" t="s">
        <v>12</v>
      </c>
      <c r="B19" s="0" t="s">
        <v>13</v>
      </c>
      <c r="C19" s="0" t="n">
        <v>3189813</v>
      </c>
      <c r="D19" s="0" t="n">
        <v>2093557</v>
      </c>
      <c r="E19" s="0" t="n">
        <v>1705278</v>
      </c>
      <c r="F19" s="0" t="n">
        <v>1686953</v>
      </c>
      <c r="G19" s="0" t="n">
        <v>512422</v>
      </c>
      <c r="H19" s="0" t="n">
        <v>2463386</v>
      </c>
      <c r="I19" s="0" t="n">
        <v>1809583</v>
      </c>
      <c r="J19" s="0" t="n">
        <f aca="false">SUM(C19:I19)</f>
        <v>13460992</v>
      </c>
    </row>
    <row r="20" customFormat="false" ht="12.8" hidden="false" customHeight="false" outlineLevel="0" collapsed="false">
      <c r="A20" s="1"/>
      <c r="B20" s="0" t="s">
        <v>14</v>
      </c>
      <c r="C20" s="0" t="n">
        <v>2401830</v>
      </c>
      <c r="D20" s="0" t="n">
        <v>0</v>
      </c>
      <c r="E20" s="0" t="n">
        <v>475555</v>
      </c>
      <c r="F20" s="0" t="n">
        <v>1108921</v>
      </c>
      <c r="G20" s="0" t="n">
        <v>0</v>
      </c>
      <c r="H20" s="0" t="n">
        <v>943578</v>
      </c>
      <c r="I20" s="0" t="n">
        <v>1308052</v>
      </c>
      <c r="J20" s="0" t="n">
        <f aca="false">SUM(C20:I20)</f>
        <v>6237936</v>
      </c>
    </row>
    <row r="21" customFormat="false" ht="12.8" hidden="false" customHeight="false" outlineLevel="0" collapsed="false">
      <c r="A21" s="1"/>
      <c r="B21" s="0" t="s">
        <v>15</v>
      </c>
      <c r="C21" s="3" t="n">
        <v>11.5</v>
      </c>
      <c r="D21" s="3" t="n">
        <v>7.6</v>
      </c>
      <c r="E21" s="3" t="n">
        <v>6.2</v>
      </c>
      <c r="F21" s="3" t="n">
        <v>6.6</v>
      </c>
      <c r="G21" s="3"/>
      <c r="H21" s="3" t="n">
        <v>9.7</v>
      </c>
      <c r="I21" s="3" t="n">
        <v>7.2</v>
      </c>
      <c r="J21" s="3" t="n">
        <f aca="false">SUM(C21:I21)</f>
        <v>48.8</v>
      </c>
    </row>
    <row r="22" customFormat="false" ht="12.8" hidden="false" customHeight="false" outlineLevel="0" collapsed="false">
      <c r="A22" s="1"/>
      <c r="B22" s="0" t="s">
        <v>16</v>
      </c>
      <c r="C22" s="3" t="n">
        <v>9.7</v>
      </c>
      <c r="D22" s="3" t="n">
        <v>2</v>
      </c>
      <c r="E22" s="3" t="n">
        <v>2.8</v>
      </c>
      <c r="F22" s="3" t="n">
        <v>2.8</v>
      </c>
      <c r="G22" s="3"/>
      <c r="H22" s="3" t="n">
        <v>5.1</v>
      </c>
      <c r="I22" s="3" t="n">
        <v>4.5</v>
      </c>
      <c r="J22" s="3" t="n">
        <f aca="false">SUM(C22:I22)</f>
        <v>26.9</v>
      </c>
    </row>
    <row r="23" customFormat="false" ht="12.8" hidden="false" customHeight="false" outlineLevel="0" collapsed="false">
      <c r="A23" s="1"/>
      <c r="C23" s="4"/>
      <c r="D23" s="4"/>
      <c r="E23" s="4"/>
      <c r="F23" s="4"/>
      <c r="G23" s="4"/>
      <c r="H23" s="4"/>
      <c r="I23" s="4"/>
      <c r="J23" s="4"/>
    </row>
    <row r="24" customFormat="false" ht="12.8" hidden="false" customHeight="false" outlineLevel="0" collapsed="false">
      <c r="A24" s="1" t="s">
        <v>17</v>
      </c>
      <c r="B24" s="0" t="s">
        <v>13</v>
      </c>
      <c r="C24" s="0" t="n">
        <v>371429</v>
      </c>
      <c r="D24" s="0" t="n">
        <v>137700</v>
      </c>
      <c r="E24" s="0" t="n">
        <v>495238</v>
      </c>
      <c r="F24" s="0" t="n">
        <v>530317</v>
      </c>
      <c r="H24" s="0" t="n">
        <v>181500</v>
      </c>
      <c r="I24" s="0" t="n">
        <v>154800</v>
      </c>
      <c r="J24" s="0" t="n">
        <f aca="false">SUM(C24:I24)</f>
        <v>1870984</v>
      </c>
    </row>
    <row r="25" customFormat="false" ht="12.8" hidden="false" customHeight="false" outlineLevel="0" collapsed="false">
      <c r="A25" s="1"/>
      <c r="B25" s="0" t="s">
        <v>14</v>
      </c>
      <c r="C25" s="0" t="n">
        <v>0</v>
      </c>
      <c r="D25" s="0" t="n">
        <v>0</v>
      </c>
      <c r="E25" s="0" t="n">
        <v>99745</v>
      </c>
      <c r="F25" s="0" t="n">
        <v>0</v>
      </c>
      <c r="H25" s="0" t="n">
        <v>92849</v>
      </c>
      <c r="I25" s="0" t="n">
        <v>182578</v>
      </c>
      <c r="J25" s="0" t="n">
        <f aca="false">SUM(C25:I25)</f>
        <v>375172</v>
      </c>
    </row>
    <row r="26" customFormat="false" ht="12.8" hidden="false" customHeight="false" outlineLevel="0" collapsed="false">
      <c r="A26" s="1"/>
      <c r="B26" s="0" t="s">
        <v>15</v>
      </c>
      <c r="C26" s="3" t="n">
        <v>2.3</v>
      </c>
      <c r="D26" s="3" t="n">
        <v>0.9</v>
      </c>
      <c r="E26" s="3" t="n">
        <v>3.1</v>
      </c>
      <c r="F26" s="3" t="n">
        <v>3.3</v>
      </c>
      <c r="G26" s="3"/>
      <c r="H26" s="3" t="n">
        <v>1.2</v>
      </c>
      <c r="I26" s="3" t="n">
        <v>1.2</v>
      </c>
      <c r="J26" s="3" t="n">
        <f aca="false">SUM(C26:I26)</f>
        <v>12</v>
      </c>
    </row>
    <row r="27" customFormat="false" ht="12.8" hidden="false" customHeight="false" outlineLevel="0" collapsed="false">
      <c r="A27" s="1"/>
      <c r="B27" s="0" t="s">
        <v>16</v>
      </c>
      <c r="C27" s="3" t="n">
        <v>0</v>
      </c>
      <c r="D27" s="3" t="n">
        <v>0</v>
      </c>
      <c r="E27" s="3" t="n">
        <v>1.6</v>
      </c>
      <c r="F27" s="3" t="n">
        <v>0</v>
      </c>
      <c r="G27" s="3"/>
      <c r="H27" s="3" t="n">
        <v>0.2</v>
      </c>
      <c r="I27" s="3" t="n">
        <v>1</v>
      </c>
      <c r="J27" s="3" t="n">
        <f aca="false">SUM(C27:I27)</f>
        <v>2.8</v>
      </c>
    </row>
    <row r="28" customFormat="false" ht="12.8" hidden="false" customHeight="false" outlineLevel="0" collapsed="false">
      <c r="A28" s="1"/>
      <c r="C28" s="4"/>
      <c r="D28" s="4"/>
      <c r="E28" s="4"/>
      <c r="F28" s="4"/>
      <c r="G28" s="4"/>
      <c r="H28" s="4"/>
      <c r="I28" s="4"/>
      <c r="J28" s="4"/>
    </row>
    <row r="29" customFormat="false" ht="12.8" hidden="false" customHeight="false" outlineLevel="0" collapsed="false">
      <c r="A29" s="1" t="s">
        <v>18</v>
      </c>
      <c r="B29" s="0" t="s">
        <v>13</v>
      </c>
      <c r="C29" s="0" t="n">
        <v>1766244</v>
      </c>
      <c r="D29" s="0" t="n">
        <v>1037400</v>
      </c>
      <c r="E29" s="0" t="n">
        <v>999322</v>
      </c>
      <c r="F29" s="0" t="n">
        <v>951572</v>
      </c>
      <c r="G29" s="0" t="n">
        <v>786947</v>
      </c>
      <c r="H29" s="0" t="n">
        <v>901740</v>
      </c>
      <c r="I29" s="0" t="n">
        <v>604240</v>
      </c>
      <c r="J29" s="0" t="n">
        <f aca="false">SUM(C29:I29)</f>
        <v>7047465</v>
      </c>
    </row>
    <row r="30" customFormat="false" ht="12.8" hidden="false" customHeight="false" outlineLevel="0" collapsed="false">
      <c r="A30" s="1"/>
      <c r="B30" s="0" t="s">
        <v>14</v>
      </c>
      <c r="C30" s="0" t="n">
        <v>1541973</v>
      </c>
      <c r="D30" s="0" t="n">
        <v>1111522</v>
      </c>
      <c r="E30" s="0" t="n">
        <v>740501</v>
      </c>
      <c r="F30" s="0" t="n">
        <v>790421</v>
      </c>
      <c r="G30" s="0" t="n">
        <v>169118</v>
      </c>
      <c r="H30" s="0" t="n">
        <v>1052180</v>
      </c>
      <c r="I30" s="0" t="n">
        <v>779769</v>
      </c>
      <c r="J30" s="0" t="n">
        <f aca="false">SUM(C30:I30)</f>
        <v>6185484</v>
      </c>
    </row>
    <row r="31" customFormat="false" ht="12.8" hidden="false" customHeight="false" outlineLevel="0" collapsed="false">
      <c r="A31" s="1"/>
      <c r="B31" s="0" t="s">
        <v>15</v>
      </c>
      <c r="C31" s="3" t="n">
        <v>15.5</v>
      </c>
      <c r="D31" s="3" t="n">
        <v>9.1</v>
      </c>
      <c r="E31" s="3" t="n">
        <v>8.7</v>
      </c>
      <c r="F31" s="3" t="n">
        <v>8.4</v>
      </c>
      <c r="G31" s="3" t="n">
        <v>3.4</v>
      </c>
      <c r="H31" s="3" t="n">
        <v>8</v>
      </c>
      <c r="I31" s="3" t="n">
        <v>5.8</v>
      </c>
      <c r="J31" s="3" t="n">
        <f aca="false">SUM(C31:I31)</f>
        <v>58.9</v>
      </c>
    </row>
    <row r="32" customFormat="false" ht="12.8" hidden="false" customHeight="false" outlineLevel="0" collapsed="false">
      <c r="A32" s="1"/>
      <c r="B32" s="0" t="s">
        <v>16</v>
      </c>
      <c r="C32" s="3" t="n">
        <v>12.8</v>
      </c>
      <c r="D32" s="3" t="n">
        <v>9</v>
      </c>
      <c r="E32" s="3" t="n">
        <v>7.9</v>
      </c>
      <c r="F32" s="3" t="n">
        <v>6.4</v>
      </c>
      <c r="G32" s="3" t="n">
        <v>1.4</v>
      </c>
      <c r="H32" s="3" t="n">
        <v>8</v>
      </c>
      <c r="I32" s="3" t="n">
        <v>5.8</v>
      </c>
      <c r="J32" s="3" t="n">
        <f aca="false">SUM(C32:I32)</f>
        <v>51.3</v>
      </c>
    </row>
    <row r="33" customFormat="false" ht="12.8" hidden="false" customHeight="false" outlineLevel="0" collapsed="false">
      <c r="A33" s="1"/>
      <c r="C33" s="4"/>
      <c r="D33" s="4"/>
      <c r="E33" s="4"/>
      <c r="F33" s="4"/>
      <c r="G33" s="4"/>
      <c r="H33" s="4"/>
      <c r="I33" s="4"/>
      <c r="J33" s="4"/>
    </row>
    <row r="34" customFormat="false" ht="12.8" hidden="false" customHeight="false" outlineLevel="0" collapsed="false">
      <c r="A34" s="1" t="s">
        <v>19</v>
      </c>
      <c r="B34" s="0" t="s">
        <v>13</v>
      </c>
      <c r="C34" s="0" t="n">
        <v>707457</v>
      </c>
      <c r="D34" s="0" t="n">
        <v>535300</v>
      </c>
      <c r="E34" s="0" t="n">
        <v>474633</v>
      </c>
      <c r="F34" s="0" t="n">
        <v>350718</v>
      </c>
      <c r="G34" s="0" t="n">
        <v>496047</v>
      </c>
      <c r="H34" s="0" t="n">
        <v>411600</v>
      </c>
      <c r="I34" s="0" t="n">
        <v>524300</v>
      </c>
      <c r="J34" s="0" t="n">
        <f aca="false">SUM(C34:I34)</f>
        <v>3500055</v>
      </c>
    </row>
    <row r="35" customFormat="false" ht="12.8" hidden="false" customHeight="false" outlineLevel="0" collapsed="false">
      <c r="A35" s="1"/>
      <c r="B35" s="0" t="s">
        <v>14</v>
      </c>
      <c r="C35" s="0" t="n">
        <v>477826</v>
      </c>
      <c r="D35" s="0" t="n">
        <v>520369</v>
      </c>
      <c r="E35" s="0" t="n">
        <v>121209</v>
      </c>
      <c r="F35" s="0" t="n">
        <v>207427</v>
      </c>
      <c r="G35" s="0" t="n">
        <v>490727</v>
      </c>
      <c r="H35" s="0" t="n">
        <v>341017</v>
      </c>
      <c r="I35" s="0" t="n">
        <v>322261</v>
      </c>
      <c r="J35" s="0" t="n">
        <f aca="false">SUM(C35:I35)</f>
        <v>2480836</v>
      </c>
    </row>
    <row r="36" customFormat="false" ht="12.8" hidden="false" customHeight="false" outlineLevel="0" collapsed="false">
      <c r="A36" s="1"/>
      <c r="B36" s="0" t="s">
        <v>15</v>
      </c>
      <c r="C36" s="3" t="n">
        <v>5.8</v>
      </c>
      <c r="D36" s="3" t="n">
        <v>5.3</v>
      </c>
      <c r="E36" s="3" t="n">
        <v>3.5</v>
      </c>
      <c r="F36" s="3" t="n">
        <v>2.3</v>
      </c>
      <c r="G36" s="3" t="n">
        <v>5.7</v>
      </c>
      <c r="H36" s="3" t="n">
        <v>3</v>
      </c>
      <c r="I36" s="3" t="n">
        <v>5.4</v>
      </c>
      <c r="J36" s="3" t="n">
        <f aca="false">SUM(C36:I36)</f>
        <v>31</v>
      </c>
    </row>
    <row r="37" customFormat="false" ht="12.8" hidden="false" customHeight="false" outlineLevel="0" collapsed="false">
      <c r="A37" s="1"/>
      <c r="B37" s="0" t="s">
        <v>16</v>
      </c>
      <c r="C37" s="3" t="n">
        <v>4.2</v>
      </c>
      <c r="D37" s="3" t="n">
        <v>4.5</v>
      </c>
      <c r="E37" s="3" t="n">
        <v>2</v>
      </c>
      <c r="F37" s="3" t="n">
        <v>1</v>
      </c>
      <c r="G37" s="3" t="n">
        <v>4.3</v>
      </c>
      <c r="H37" s="3" t="n">
        <v>2</v>
      </c>
      <c r="I37" s="3" t="n">
        <v>4.6</v>
      </c>
      <c r="J37" s="3" t="n">
        <f aca="false">SUM(C37:I37)</f>
        <v>22.6</v>
      </c>
    </row>
    <row r="38" customFormat="false" ht="12.8" hidden="false" customHeight="false" outlineLevel="0" collapsed="false">
      <c r="A38" s="1"/>
      <c r="C38" s="4"/>
      <c r="D38" s="4"/>
      <c r="E38" s="4"/>
      <c r="F38" s="4"/>
      <c r="G38" s="4"/>
      <c r="H38" s="4"/>
      <c r="I38" s="4"/>
      <c r="J38" s="4"/>
    </row>
    <row r="39" customFormat="false" ht="12.8" hidden="false" customHeight="false" outlineLevel="0" collapsed="false">
      <c r="A39" s="1" t="s">
        <v>20</v>
      </c>
      <c r="B39" s="0" t="s">
        <v>13</v>
      </c>
      <c r="D39" s="0" t="n">
        <v>110400</v>
      </c>
      <c r="E39" s="0" t="n">
        <v>0</v>
      </c>
      <c r="F39" s="0" t="n">
        <v>0</v>
      </c>
      <c r="G39" s="0" t="n">
        <v>310594</v>
      </c>
      <c r="H39" s="0" t="n">
        <v>0</v>
      </c>
      <c r="I39" s="0" t="n">
        <v>16790</v>
      </c>
      <c r="J39" s="0" t="n">
        <f aca="false">SUM(C39:I39)</f>
        <v>437784</v>
      </c>
    </row>
    <row r="40" customFormat="false" ht="12.8" hidden="false" customHeight="false" outlineLevel="0" collapsed="false">
      <c r="A40" s="1"/>
      <c r="B40" s="0" t="s">
        <v>14</v>
      </c>
      <c r="D40" s="0" t="n">
        <v>79973</v>
      </c>
      <c r="E40" s="0" t="n">
        <v>0</v>
      </c>
      <c r="F40" s="0" t="n">
        <v>0</v>
      </c>
      <c r="G40" s="0" t="n">
        <v>147447</v>
      </c>
      <c r="H40" s="0" t="n">
        <v>0</v>
      </c>
      <c r="I40" s="0" t="n">
        <v>29475</v>
      </c>
      <c r="J40" s="0" t="n">
        <f aca="false">SUM(C40:I40)</f>
        <v>256895</v>
      </c>
    </row>
    <row r="41" customFormat="false" ht="12.8" hidden="false" customHeight="false" outlineLevel="0" collapsed="false">
      <c r="A41" s="1"/>
      <c r="B41" s="0" t="s">
        <v>15</v>
      </c>
      <c r="C41" s="3"/>
      <c r="D41" s="3"/>
      <c r="E41" s="3"/>
      <c r="F41" s="3"/>
      <c r="G41" s="3" t="n">
        <v>1.2</v>
      </c>
      <c r="H41" s="3"/>
      <c r="I41" s="3" t="n">
        <v>0.2</v>
      </c>
      <c r="J41" s="3" t="n">
        <f aca="false">SUM(C41:I41)</f>
        <v>1.4</v>
      </c>
    </row>
    <row r="42" customFormat="false" ht="12.8" hidden="false" customHeight="false" outlineLevel="0" collapsed="false">
      <c r="A42" s="1"/>
      <c r="B42" s="0" t="s">
        <v>16</v>
      </c>
      <c r="C42" s="3"/>
      <c r="D42" s="3"/>
      <c r="E42" s="3"/>
      <c r="F42" s="3"/>
      <c r="G42" s="3" t="n">
        <v>1</v>
      </c>
      <c r="H42" s="3"/>
      <c r="I42" s="3" t="n">
        <v>0.2</v>
      </c>
      <c r="J42" s="3" t="n">
        <f aca="false">SUM(C42:I42)</f>
        <v>1.2</v>
      </c>
    </row>
    <row r="43" customFormat="false" ht="12.8" hidden="false" customHeight="false" outlineLevel="0" collapsed="false">
      <c r="A43" s="1"/>
      <c r="C43" s="4"/>
      <c r="D43" s="4"/>
      <c r="E43" s="4"/>
      <c r="F43" s="4"/>
      <c r="G43" s="4"/>
      <c r="H43" s="4"/>
      <c r="I43" s="4"/>
      <c r="J43" s="4"/>
    </row>
    <row r="44" customFormat="false" ht="12.8" hidden="false" customHeight="false" outlineLevel="0" collapsed="false">
      <c r="A44" s="1" t="s">
        <v>21</v>
      </c>
      <c r="B44" s="0" t="s">
        <v>13</v>
      </c>
      <c r="D44" s="0" t="n">
        <v>0</v>
      </c>
      <c r="E44" s="0" t="n">
        <v>0</v>
      </c>
      <c r="F44" s="0" t="n">
        <v>0</v>
      </c>
      <c r="G44" s="0" t="n">
        <v>52000</v>
      </c>
      <c r="H44" s="0" t="n">
        <v>0</v>
      </c>
      <c r="I44" s="0" t="n">
        <v>0</v>
      </c>
      <c r="J44" s="0" t="n">
        <f aca="false">SUM(C44:I44)</f>
        <v>52000</v>
      </c>
    </row>
    <row r="45" customFormat="false" ht="12.8" hidden="false" customHeight="false" outlineLevel="0" collapsed="false">
      <c r="A45" s="1"/>
      <c r="B45" s="0" t="s">
        <v>14</v>
      </c>
      <c r="D45" s="0" t="n">
        <v>0</v>
      </c>
      <c r="E45" s="0" t="n">
        <v>0</v>
      </c>
      <c r="F45" s="0" t="n">
        <v>0</v>
      </c>
      <c r="G45" s="0" t="n">
        <v>0</v>
      </c>
      <c r="H45" s="0" t="n">
        <v>0</v>
      </c>
      <c r="I45" s="0" t="n">
        <v>0</v>
      </c>
      <c r="J45" s="0" t="n">
        <f aca="false">SUM(C45:I45)</f>
        <v>0</v>
      </c>
    </row>
    <row r="46" customFormat="false" ht="12.8" hidden="false" customHeight="false" outlineLevel="0" collapsed="false">
      <c r="A46" s="1"/>
      <c r="B46" s="0" t="s">
        <v>15</v>
      </c>
      <c r="C46" s="3" t="n">
        <v>1.7</v>
      </c>
      <c r="D46" s="3" t="n">
        <v>1.6</v>
      </c>
      <c r="E46" s="3" t="n">
        <v>1.7</v>
      </c>
      <c r="F46" s="3" t="n">
        <v>1.7</v>
      </c>
      <c r="G46" s="3"/>
      <c r="H46" s="3" t="n">
        <v>1.4</v>
      </c>
      <c r="I46" s="3"/>
      <c r="J46" s="3" t="n">
        <f aca="false">SUM(C46:I46)</f>
        <v>8.1</v>
      </c>
    </row>
    <row r="47" customFormat="false" ht="12.8" hidden="false" customHeight="false" outlineLevel="0" collapsed="false">
      <c r="A47" s="1"/>
      <c r="B47" s="0" t="s">
        <v>16</v>
      </c>
      <c r="C47" s="3" t="n">
        <v>1.4</v>
      </c>
      <c r="D47" s="3" t="n">
        <v>1.4</v>
      </c>
      <c r="E47" s="3" t="n">
        <v>1.3</v>
      </c>
      <c r="F47" s="3" t="n">
        <v>1</v>
      </c>
      <c r="G47" s="3"/>
      <c r="H47" s="3" t="n">
        <v>1.5</v>
      </c>
      <c r="I47" s="3"/>
      <c r="J47" s="3" t="n">
        <f aca="false">SUM(C47:I47)</f>
        <v>6.6</v>
      </c>
    </row>
    <row r="48" customFormat="false" ht="12.8" hidden="false" customHeight="false" outlineLevel="0" collapsed="false">
      <c r="A48" s="1"/>
      <c r="C48" s="4"/>
      <c r="D48" s="4"/>
      <c r="E48" s="4"/>
      <c r="F48" s="4"/>
      <c r="G48" s="4"/>
      <c r="H48" s="4"/>
      <c r="I48" s="4"/>
      <c r="J48" s="4"/>
    </row>
    <row r="49" customFormat="false" ht="12.8" hidden="false" customHeight="false" outlineLevel="0" collapsed="false">
      <c r="A49" s="1" t="s">
        <v>22</v>
      </c>
      <c r="B49" s="0" t="s">
        <v>13</v>
      </c>
      <c r="C49" s="0" t="n">
        <v>1413633</v>
      </c>
      <c r="D49" s="0" t="n">
        <v>889965</v>
      </c>
      <c r="E49" s="0" t="n">
        <v>917522</v>
      </c>
      <c r="F49" s="0" t="n">
        <v>1030039</v>
      </c>
      <c r="G49" s="0" t="n">
        <v>453837</v>
      </c>
      <c r="H49" s="0" t="n">
        <v>1013751</v>
      </c>
      <c r="I49" s="0" t="n">
        <v>924533</v>
      </c>
      <c r="J49" s="0" t="n">
        <f aca="false">SUM(C49:I49)</f>
        <v>6643280</v>
      </c>
    </row>
    <row r="50" customFormat="false" ht="12.8" hidden="false" customHeight="false" outlineLevel="0" collapsed="false">
      <c r="A50" s="1"/>
      <c r="B50" s="0" t="s">
        <v>14</v>
      </c>
      <c r="C50" s="0" t="n">
        <v>1926934</v>
      </c>
      <c r="D50" s="0" t="n">
        <v>1524520</v>
      </c>
      <c r="E50" s="0" t="n">
        <v>522930</v>
      </c>
      <c r="F50" s="0" t="n">
        <v>1402178</v>
      </c>
      <c r="G50" s="0" t="n">
        <v>1327032</v>
      </c>
      <c r="H50" s="0" t="n">
        <v>1467332</v>
      </c>
      <c r="I50" s="0" t="n">
        <v>1854355</v>
      </c>
      <c r="J50" s="0" t="n">
        <f aca="false">SUM(C50:I50)</f>
        <v>10025281</v>
      </c>
    </row>
    <row r="51" customFormat="false" ht="12.8" hidden="false" customHeight="false" outlineLevel="0" collapsed="false">
      <c r="A51" s="1"/>
      <c r="C51" s="4"/>
      <c r="D51" s="4"/>
      <c r="E51" s="4"/>
      <c r="F51" s="4"/>
      <c r="G51" s="4"/>
      <c r="H51" s="4"/>
      <c r="I51" s="4"/>
      <c r="J51" s="4"/>
    </row>
    <row r="52" customFormat="false" ht="12.8" hidden="false" customHeight="false" outlineLevel="0" collapsed="false">
      <c r="A52" s="1"/>
      <c r="C52" s="4"/>
      <c r="D52" s="4"/>
      <c r="E52" s="4"/>
      <c r="F52" s="4"/>
      <c r="G52" s="4"/>
      <c r="H52" s="4"/>
      <c r="I52" s="4"/>
      <c r="J52" s="4"/>
    </row>
    <row r="53" customFormat="false" ht="12.8" hidden="false" customHeight="false" outlineLevel="0" collapsed="false">
      <c r="A53" s="1" t="s">
        <v>23</v>
      </c>
      <c r="C53" s="3" t="n">
        <v>19807</v>
      </c>
      <c r="D53" s="3" t="n">
        <v>11319</v>
      </c>
      <c r="E53" s="3"/>
      <c r="F53" s="3" t="n">
        <v>40528</v>
      </c>
      <c r="G53" s="3" t="n">
        <v>90456</v>
      </c>
      <c r="H53" s="3" t="n">
        <v>21531</v>
      </c>
      <c r="I53" s="3" t="n">
        <v>87353</v>
      </c>
      <c r="J53" s="4"/>
    </row>
    <row r="54" customFormat="false" ht="12.8" hidden="false" customHeight="false" outlineLevel="0" collapsed="false">
      <c r="A54" s="1"/>
      <c r="C54" s="5" t="n">
        <f aca="false">(C20+C25+C30+C35+C40+C45+C50)/C53</f>
        <v>320.521179381027</v>
      </c>
      <c r="D54" s="5" t="n">
        <f aca="false">(D20+D25+D30+D35+D40+D45+D50)/D53</f>
        <v>285.924905026946</v>
      </c>
      <c r="E54" s="5" t="e">
        <f aca="false">(E20+E25+E30+E35+E40+E45+E50)/E53</f>
        <v>#DIV/0!</v>
      </c>
      <c r="F54" s="5" t="n">
        <f aca="false">(F20+F25+F30+F35+F40+F45+F50)/F53</f>
        <v>86.5808083300434</v>
      </c>
      <c r="G54" s="5" t="n">
        <f aca="false">(G20+G25+G30+G35+G40+G45+G50)/G53</f>
        <v>23.5951622888476</v>
      </c>
      <c r="H54" s="5" t="n">
        <f aca="false">(H20+H25+H30+H35+H40+H45+H50)/H53</f>
        <v>180.992801077516</v>
      </c>
      <c r="I54" s="5" t="n">
        <f aca="false">(I20+I25+I30+I35+I40+I45+I50)/I53</f>
        <v>51.2459789589367</v>
      </c>
      <c r="J54" s="4"/>
    </row>
    <row r="55" customFormat="false" ht="12.8" hidden="false" customHeight="false" outlineLevel="0" collapsed="false">
      <c r="A55" s="1" t="s">
        <v>24</v>
      </c>
      <c r="C55" s="3" t="n">
        <v>53588</v>
      </c>
      <c r="D55" s="3" t="n">
        <v>14438</v>
      </c>
      <c r="E55" s="3" t="n">
        <v>6099</v>
      </c>
      <c r="F55" s="3" t="n">
        <v>16837</v>
      </c>
      <c r="G55" s="3" t="n">
        <v>26133</v>
      </c>
      <c r="H55" s="3" t="n">
        <v>18962</v>
      </c>
      <c r="I55" s="3" t="n">
        <v>20726</v>
      </c>
      <c r="J55" s="0" t="n">
        <f aca="false">SUM(C55:I55)</f>
        <v>156783</v>
      </c>
    </row>
    <row r="56" customFormat="false" ht="12.8" hidden="false" customHeight="false" outlineLevel="0" collapsed="false">
      <c r="A56" s="1"/>
      <c r="C56" s="4"/>
      <c r="D56" s="4"/>
      <c r="E56" s="4"/>
      <c r="F56" s="4"/>
      <c r="G56" s="4"/>
      <c r="H56" s="4"/>
      <c r="I56" s="4"/>
      <c r="J56" s="4"/>
    </row>
    <row r="58" customFormat="false" ht="12.8" hidden="false" customHeight="false" outlineLevel="0" collapsed="false">
      <c r="A58" s="1"/>
    </row>
    <row r="59" customFormat="false" ht="12.8" hidden="false" customHeight="false" outlineLevel="0" collapsed="false">
      <c r="A59" s="1" t="s">
        <v>25</v>
      </c>
      <c r="C59" s="6" t="n">
        <v>44396</v>
      </c>
      <c r="D59" s="6" t="n">
        <v>44536</v>
      </c>
      <c r="E59" s="6" t="n">
        <v>44825</v>
      </c>
      <c r="F59" s="6" t="n">
        <v>43949</v>
      </c>
      <c r="G59" s="6" t="n">
        <v>43619</v>
      </c>
      <c r="H59" s="6" t="n">
        <v>44530</v>
      </c>
      <c r="I59" s="6" t="n">
        <v>43409</v>
      </c>
    </row>
    <row r="63" customFormat="false" ht="12.8" hidden="false" customHeight="false" outlineLevel="0" collapsed="false">
      <c r="A63" s="0" t="s">
        <v>26</v>
      </c>
    </row>
    <row r="64" customFormat="false" ht="12.8" hidden="false" customHeight="false" outlineLevel="0" collapsed="false">
      <c r="A64" s="0" t="s">
        <v>27</v>
      </c>
    </row>
  </sheetData>
  <hyperlinks>
    <hyperlink ref="A14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3"/>
  <sheetViews>
    <sheetView showFormulas="false" showGridLines="true" showRowColHeaders="true" showZeros="true" rightToLeft="false" tabSelected="false" showOutlineSymbols="true" defaultGridColor="true" view="normal" topLeftCell="A18" colorId="64" zoomScale="90" zoomScaleNormal="90" zoomScalePageLayoutView="100" workbookViewId="0">
      <pane xSplit="0" ySplit="762" topLeftCell="A2" activePane="bottomLeft" state="split"/>
      <selection pane="topLeft" activeCell="A18" activeCellId="0" sqref="A18"/>
      <selection pane="bottomLeft" activeCell="A30" activeCellId="0" sqref="A3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1.89"/>
  </cols>
  <sheetData>
    <row r="2" customFormat="false" ht="12.8" hidden="false" customHeight="false" outlineLevel="0" collapsed="false">
      <c r="A2" s="0" t="s">
        <v>0</v>
      </c>
    </row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12.8" hidden="true" customHeight="false" outlineLevel="0" collapsed="false"/>
    <row r="7" customFormat="false" ht="12.8" hidden="true" customHeight="false" outlineLevel="0" collapsed="false"/>
    <row r="8" customFormat="false" ht="12.8" hidden="true" customHeight="false" outlineLevel="0" collapsed="false"/>
    <row r="9" customFormat="false" ht="12.8" hidden="true" customHeight="false" outlineLevel="0" collapsed="false"/>
    <row r="10" customFormat="false" ht="12.8" hidden="true" customHeight="false" outlineLevel="0" collapsed="false"/>
    <row r="11" customFormat="false" ht="12.8" hidden="true" customHeight="false" outlineLevel="0" collapsed="false"/>
    <row r="12" customFormat="false" ht="12.8" hidden="true" customHeight="false" outlineLevel="0" collapsed="false"/>
    <row r="13" customFormat="false" ht="12.8" hidden="true" customHeight="false" outlineLevel="0" collapsed="false"/>
    <row r="14" customFormat="false" ht="12.8" hidden="false" customHeight="false" outlineLevel="0" collapsed="false">
      <c r="A14" s="0" t="s">
        <v>1</v>
      </c>
    </row>
    <row r="16" customFormat="false" ht="12.8" hidden="false" customHeight="false" outlineLevel="0" collapsed="false">
      <c r="A16" s="0" t="s">
        <v>28</v>
      </c>
    </row>
    <row r="18" customFormat="false" ht="12.8" hidden="false" customHeight="false" outlineLevel="0" collapsed="false">
      <c r="B18" s="1" t="s">
        <v>3</v>
      </c>
      <c r="C18" s="2" t="s">
        <v>29</v>
      </c>
      <c r="D18" s="2" t="s">
        <v>30</v>
      </c>
      <c r="E18" s="2" t="s">
        <v>31</v>
      </c>
      <c r="F18" s="2" t="s">
        <v>32</v>
      </c>
      <c r="G18" s="2" t="s">
        <v>33</v>
      </c>
      <c r="H18" s="2" t="s">
        <v>34</v>
      </c>
      <c r="I18" s="2" t="s">
        <v>35</v>
      </c>
      <c r="J18" s="2" t="s">
        <v>36</v>
      </c>
    </row>
    <row r="19" customFormat="false" ht="12.8" hidden="false" customHeight="false" outlineLevel="0" collapsed="false">
      <c r="A19" s="1" t="s">
        <v>12</v>
      </c>
      <c r="B19" s="0" t="s">
        <v>13</v>
      </c>
      <c r="C19" s="0" t="n">
        <v>1504473</v>
      </c>
      <c r="D19" s="0" t="n">
        <v>292714</v>
      </c>
      <c r="E19" s="0" t="n">
        <v>1366682</v>
      </c>
      <c r="F19" s="0" t="n">
        <v>847986</v>
      </c>
      <c r="G19" s="0" t="n">
        <v>1398328</v>
      </c>
      <c r="H19" s="0" t="n">
        <v>661653</v>
      </c>
      <c r="I19" s="0" t="n">
        <v>1277863</v>
      </c>
      <c r="J19" s="0" t="n">
        <f aca="false">SUM(C19:I19)</f>
        <v>7349699</v>
      </c>
    </row>
    <row r="20" customFormat="false" ht="12.8" hidden="false" customHeight="false" outlineLevel="0" collapsed="false">
      <c r="A20" s="1"/>
      <c r="B20" s="0" t="s">
        <v>14</v>
      </c>
      <c r="C20" s="0" t="n">
        <v>967688</v>
      </c>
      <c r="D20" s="0" t="n">
        <v>407160</v>
      </c>
      <c r="E20" s="0" t="n">
        <v>257073</v>
      </c>
      <c r="F20" s="0" t="n">
        <v>1205020</v>
      </c>
      <c r="G20" s="0" t="n">
        <v>833787</v>
      </c>
      <c r="H20" s="0" t="n">
        <v>359344</v>
      </c>
      <c r="I20" s="0" t="n">
        <v>863481</v>
      </c>
      <c r="J20" s="0" t="n">
        <f aca="false">SUM(C20:I20)</f>
        <v>4893553</v>
      </c>
    </row>
    <row r="21" customFormat="false" ht="12.8" hidden="false" customHeight="false" outlineLevel="0" collapsed="false">
      <c r="A21" s="1"/>
      <c r="B21" s="0" t="s">
        <v>15</v>
      </c>
      <c r="C21" s="3" t="n">
        <v>5.9</v>
      </c>
      <c r="D21" s="3" t="n">
        <v>1.4</v>
      </c>
      <c r="E21" s="3" t="n">
        <v>4.5</v>
      </c>
      <c r="F21" s="3" t="n">
        <v>4</v>
      </c>
      <c r="G21" s="3" t="n">
        <v>5.1</v>
      </c>
      <c r="H21" s="3" t="n">
        <v>2.6</v>
      </c>
      <c r="I21" s="3" t="n">
        <v>5</v>
      </c>
      <c r="J21" s="3" t="n">
        <f aca="false">SUM(C21:I21)</f>
        <v>28.5</v>
      </c>
    </row>
    <row r="22" customFormat="false" ht="12.8" hidden="false" customHeight="false" outlineLevel="0" collapsed="false">
      <c r="A22" s="1"/>
      <c r="B22" s="0" t="s">
        <v>16</v>
      </c>
      <c r="C22" s="3" t="n">
        <v>3.2</v>
      </c>
      <c r="D22" s="3" t="n">
        <v>1.4</v>
      </c>
      <c r="E22" s="3" t="n">
        <v>4</v>
      </c>
      <c r="F22" s="3" t="n">
        <v>3.6</v>
      </c>
      <c r="G22" s="3" t="n">
        <v>3.4</v>
      </c>
      <c r="H22" s="3" t="n">
        <v>2.6</v>
      </c>
      <c r="I22" s="3" t="n">
        <v>4.4</v>
      </c>
      <c r="J22" s="3" t="n">
        <f aca="false">SUM(C22:I22)</f>
        <v>22.6</v>
      </c>
    </row>
    <row r="23" customFormat="false" ht="12.8" hidden="false" customHeight="false" outlineLevel="0" collapsed="false">
      <c r="A23" s="1"/>
      <c r="C23" s="4"/>
      <c r="D23" s="4"/>
      <c r="E23" s="4"/>
      <c r="F23" s="4"/>
      <c r="G23" s="4"/>
      <c r="H23" s="4"/>
      <c r="I23" s="4"/>
      <c r="J23" s="4"/>
    </row>
    <row r="24" customFormat="false" ht="12.8" hidden="false" customHeight="false" outlineLevel="0" collapsed="false">
      <c r="A24" s="1" t="s">
        <v>17</v>
      </c>
      <c r="B24" s="0" t="s">
        <v>13</v>
      </c>
      <c r="C24" s="0" t="n">
        <v>617551</v>
      </c>
      <c r="D24" s="0" t="n">
        <v>0</v>
      </c>
      <c r="E24" s="0" t="n">
        <v>530400</v>
      </c>
      <c r="F24" s="0" t="n">
        <v>171734</v>
      </c>
      <c r="G24" s="0" t="n">
        <v>845813</v>
      </c>
      <c r="H24" s="0" t="n">
        <v>0</v>
      </c>
      <c r="I24" s="0" t="n">
        <v>664596</v>
      </c>
      <c r="J24" s="0" t="n">
        <f aca="false">SUM(C24:I24)</f>
        <v>2830094</v>
      </c>
    </row>
    <row r="25" customFormat="false" ht="12.8" hidden="false" customHeight="false" outlineLevel="0" collapsed="false">
      <c r="A25" s="1"/>
      <c r="B25" s="0" t="s">
        <v>14</v>
      </c>
      <c r="C25" s="0" t="n">
        <v>446901</v>
      </c>
      <c r="D25" s="0" t="n">
        <v>0</v>
      </c>
      <c r="E25" s="0" t="n">
        <v>299048</v>
      </c>
      <c r="F25" s="0" t="n">
        <v>301135</v>
      </c>
      <c r="G25" s="0" t="n">
        <v>368084</v>
      </c>
      <c r="H25" s="0" t="n">
        <v>0</v>
      </c>
      <c r="I25" s="0" t="n">
        <v>525680</v>
      </c>
      <c r="J25" s="0" t="n">
        <f aca="false">SUM(C25:I25)</f>
        <v>1940848</v>
      </c>
    </row>
    <row r="26" customFormat="false" ht="12.8" hidden="false" customHeight="false" outlineLevel="0" collapsed="false">
      <c r="A26" s="1"/>
      <c r="B26" s="0" t="s">
        <v>15</v>
      </c>
      <c r="C26" s="3" t="n">
        <v>4.1</v>
      </c>
      <c r="D26" s="3"/>
      <c r="E26" s="3" t="n">
        <v>3.5</v>
      </c>
      <c r="F26" s="3" t="n">
        <v>2.2</v>
      </c>
      <c r="G26" s="3" t="n">
        <v>5.6</v>
      </c>
      <c r="H26" s="3"/>
      <c r="I26" s="3" t="n">
        <v>4.4</v>
      </c>
      <c r="J26" s="3" t="n">
        <f aca="false">SUM(C26:I26)</f>
        <v>19.8</v>
      </c>
    </row>
    <row r="27" customFormat="false" ht="12.8" hidden="false" customHeight="false" outlineLevel="0" collapsed="false">
      <c r="A27" s="1"/>
      <c r="B27" s="0" t="s">
        <v>16</v>
      </c>
      <c r="C27" s="3" t="n">
        <v>3.4</v>
      </c>
      <c r="D27" s="3"/>
      <c r="E27" s="3" t="n">
        <v>3.2</v>
      </c>
      <c r="F27" s="3" t="n">
        <v>1.3</v>
      </c>
      <c r="G27" s="3" t="n">
        <v>4.7</v>
      </c>
      <c r="H27" s="3"/>
      <c r="I27" s="3" t="n">
        <v>4.4</v>
      </c>
      <c r="J27" s="3" t="n">
        <f aca="false">SUM(C27:I27)</f>
        <v>17</v>
      </c>
    </row>
    <row r="28" customFormat="false" ht="12.8" hidden="false" customHeight="false" outlineLevel="0" collapsed="false">
      <c r="A28" s="1"/>
      <c r="C28" s="4"/>
      <c r="D28" s="4"/>
      <c r="E28" s="4"/>
      <c r="F28" s="4"/>
      <c r="G28" s="4"/>
      <c r="H28" s="4"/>
      <c r="I28" s="4"/>
      <c r="J28" s="4"/>
    </row>
    <row r="29" customFormat="false" ht="12.8" hidden="false" customHeight="false" outlineLevel="0" collapsed="false">
      <c r="A29" s="1" t="s">
        <v>18</v>
      </c>
      <c r="B29" s="0" t="s">
        <v>13</v>
      </c>
      <c r="C29" s="0" t="n">
        <v>691007</v>
      </c>
      <c r="D29" s="0" t="n">
        <v>459568</v>
      </c>
      <c r="E29" s="0" t="n">
        <v>818451</v>
      </c>
      <c r="F29" s="0" t="n">
        <v>587117</v>
      </c>
      <c r="G29" s="0" t="n">
        <v>923329</v>
      </c>
      <c r="H29" s="0" t="n">
        <v>293211</v>
      </c>
      <c r="I29" s="0" t="n">
        <v>691007</v>
      </c>
      <c r="J29" s="0" t="n">
        <f aca="false">SUM(C29:I29)</f>
        <v>4463690</v>
      </c>
    </row>
    <row r="30" customFormat="false" ht="12.8" hidden="false" customHeight="false" outlineLevel="0" collapsed="false">
      <c r="A30" s="1"/>
      <c r="B30" s="0" t="s">
        <v>14</v>
      </c>
      <c r="C30" s="0" t="n">
        <v>680203</v>
      </c>
      <c r="D30" s="0" t="n">
        <v>491231</v>
      </c>
      <c r="E30" s="0" t="n">
        <v>239475</v>
      </c>
      <c r="F30" s="0" t="n">
        <v>681655</v>
      </c>
      <c r="G30" s="0" t="n">
        <v>635802</v>
      </c>
      <c r="H30" s="0" t="n">
        <v>392424</v>
      </c>
      <c r="I30" s="0" t="n">
        <v>719988</v>
      </c>
      <c r="J30" s="0" t="n">
        <f aca="false">SUM(C30:I30)</f>
        <v>3840778</v>
      </c>
    </row>
    <row r="31" customFormat="false" ht="12.8" hidden="false" customHeight="false" outlineLevel="0" collapsed="false">
      <c r="A31" s="1"/>
      <c r="B31" s="0" t="s">
        <v>15</v>
      </c>
      <c r="C31" s="3" t="n">
        <v>6</v>
      </c>
      <c r="D31" s="3" t="n">
        <v>4.2</v>
      </c>
      <c r="E31" s="3" t="n">
        <v>10</v>
      </c>
      <c r="F31" s="3" t="n">
        <v>5.7</v>
      </c>
      <c r="G31" s="3" t="n">
        <v>11.7</v>
      </c>
      <c r="H31" s="3" t="n">
        <v>3.9</v>
      </c>
      <c r="I31" s="3" t="n">
        <v>6</v>
      </c>
      <c r="J31" s="3" t="n">
        <f aca="false">SUM(C31:I31)</f>
        <v>47.5</v>
      </c>
    </row>
    <row r="32" customFormat="false" ht="12.8" hidden="false" customHeight="false" outlineLevel="0" collapsed="false">
      <c r="A32" s="1"/>
      <c r="B32" s="0" t="s">
        <v>16</v>
      </c>
      <c r="C32" s="3" t="n">
        <v>5</v>
      </c>
      <c r="D32" s="3" t="n">
        <v>4</v>
      </c>
      <c r="E32" s="3" t="n">
        <v>8.6</v>
      </c>
      <c r="F32" s="3" t="n">
        <v>5.4</v>
      </c>
      <c r="G32" s="3" t="n">
        <v>9.3</v>
      </c>
      <c r="H32" s="3" t="n">
        <v>2.2</v>
      </c>
      <c r="I32" s="3" t="n">
        <v>5</v>
      </c>
      <c r="J32" s="3" t="n">
        <f aca="false">SUM(C32:I32)</f>
        <v>39.5</v>
      </c>
    </row>
    <row r="33" customFormat="false" ht="12.8" hidden="false" customHeight="false" outlineLevel="0" collapsed="false">
      <c r="A33" s="1"/>
      <c r="C33" s="4"/>
      <c r="D33" s="4"/>
      <c r="E33" s="4"/>
      <c r="F33" s="4"/>
      <c r="G33" s="4"/>
      <c r="H33" s="4"/>
      <c r="I33" s="4"/>
      <c r="J33" s="4"/>
    </row>
    <row r="34" customFormat="false" ht="12.8" hidden="false" customHeight="false" outlineLevel="0" collapsed="false">
      <c r="A34" s="1" t="s">
        <v>19</v>
      </c>
      <c r="B34" s="0" t="s">
        <v>13</v>
      </c>
      <c r="C34" s="0" t="n">
        <v>320698</v>
      </c>
      <c r="D34" s="0" t="n">
        <v>364894</v>
      </c>
      <c r="E34" s="0" t="n">
        <v>437825</v>
      </c>
      <c r="F34" s="0" t="n">
        <v>198000</v>
      </c>
      <c r="G34" s="0" t="n">
        <v>341333</v>
      </c>
      <c r="H34" s="0" t="n">
        <v>309058</v>
      </c>
      <c r="I34" s="0" t="n">
        <v>213698</v>
      </c>
      <c r="J34" s="0" t="n">
        <f aca="false">SUM(C34:I34)</f>
        <v>2185506</v>
      </c>
    </row>
    <row r="35" customFormat="false" ht="12.8" hidden="false" customHeight="false" outlineLevel="0" collapsed="false">
      <c r="A35" s="1"/>
      <c r="B35" s="0" t="s">
        <v>14</v>
      </c>
      <c r="C35" s="0" t="n">
        <v>298272</v>
      </c>
      <c r="D35" s="0" t="n">
        <v>325978</v>
      </c>
      <c r="E35" s="0" t="n">
        <v>98471</v>
      </c>
      <c r="F35" s="0" t="n">
        <v>195783</v>
      </c>
      <c r="G35" s="0" t="n">
        <v>82396</v>
      </c>
      <c r="H35" s="0" t="n">
        <v>189850</v>
      </c>
      <c r="I35" s="0" t="n">
        <v>211300</v>
      </c>
      <c r="J35" s="0" t="n">
        <f aca="false">SUM(C35:I35)</f>
        <v>1402050</v>
      </c>
    </row>
    <row r="36" customFormat="false" ht="12.8" hidden="false" customHeight="false" outlineLevel="0" collapsed="false">
      <c r="A36" s="1"/>
      <c r="B36" s="0" t="s">
        <v>15</v>
      </c>
      <c r="C36" s="3" t="n">
        <v>3</v>
      </c>
      <c r="D36" s="3" t="n">
        <v>3.6</v>
      </c>
      <c r="E36" s="3" t="n">
        <v>4.1</v>
      </c>
      <c r="F36" s="3" t="n">
        <v>4.2</v>
      </c>
      <c r="G36" s="3" t="n">
        <v>3.1</v>
      </c>
      <c r="H36" s="3" t="n">
        <v>3</v>
      </c>
      <c r="I36" s="3" t="n">
        <v>2.1</v>
      </c>
      <c r="J36" s="3" t="n">
        <f aca="false">SUM(C36:I36)</f>
        <v>23.1</v>
      </c>
    </row>
    <row r="37" customFormat="false" ht="12.8" hidden="false" customHeight="false" outlineLevel="0" collapsed="false">
      <c r="A37" s="1"/>
      <c r="B37" s="0" t="s">
        <v>16</v>
      </c>
      <c r="C37" s="3" t="n">
        <v>3</v>
      </c>
      <c r="D37" s="3" t="n">
        <v>2.2</v>
      </c>
      <c r="E37" s="3" t="n">
        <v>2.5</v>
      </c>
      <c r="F37" s="3" t="n">
        <v>4</v>
      </c>
      <c r="G37" s="3" t="n">
        <v>2</v>
      </c>
      <c r="H37" s="3" t="n">
        <v>2.6</v>
      </c>
      <c r="I37" s="3" t="n">
        <v>1.4</v>
      </c>
      <c r="J37" s="3" t="n">
        <f aca="false">SUM(C37:I37)</f>
        <v>17.7</v>
      </c>
    </row>
    <row r="38" customFormat="false" ht="12.8" hidden="false" customHeight="false" outlineLevel="0" collapsed="false">
      <c r="A38" s="1"/>
      <c r="C38" s="4"/>
      <c r="D38" s="4"/>
      <c r="E38" s="4"/>
      <c r="F38" s="4"/>
      <c r="G38" s="4"/>
      <c r="H38" s="4"/>
      <c r="I38" s="4"/>
      <c r="J38" s="4"/>
    </row>
    <row r="39" customFormat="false" ht="12.8" hidden="false" customHeight="false" outlineLevel="0" collapsed="false">
      <c r="A39" s="1" t="s">
        <v>20</v>
      </c>
      <c r="B39" s="0" t="s">
        <v>13</v>
      </c>
      <c r="C39" s="0" t="n">
        <v>132000</v>
      </c>
      <c r="D39" s="0" t="n">
        <v>0</v>
      </c>
      <c r="E39" s="0" t="n">
        <v>136853</v>
      </c>
      <c r="F39" s="0" t="n">
        <v>125244</v>
      </c>
      <c r="G39" s="0" t="n">
        <v>0</v>
      </c>
      <c r="H39" s="0" t="n">
        <v>0</v>
      </c>
      <c r="I39" s="0" t="n">
        <v>132000</v>
      </c>
      <c r="J39" s="0" t="n">
        <f aca="false">SUM(C39:I39)</f>
        <v>526097</v>
      </c>
    </row>
    <row r="40" customFormat="false" ht="12.8" hidden="false" customHeight="false" outlineLevel="0" collapsed="false">
      <c r="A40" s="1"/>
      <c r="B40" s="0" t="s">
        <v>14</v>
      </c>
      <c r="C40" s="0" t="n">
        <v>21515</v>
      </c>
      <c r="D40" s="0" t="n">
        <v>0</v>
      </c>
      <c r="E40" s="0" t="n">
        <v>59171</v>
      </c>
      <c r="F40" s="0" t="n">
        <v>121597</v>
      </c>
      <c r="G40" s="0" t="n">
        <v>0</v>
      </c>
      <c r="H40" s="0" t="n">
        <v>0</v>
      </c>
      <c r="I40" s="0" t="n">
        <v>137535</v>
      </c>
      <c r="J40" s="0" t="n">
        <f aca="false">SUM(C40:I40)</f>
        <v>339818</v>
      </c>
    </row>
    <row r="41" customFormat="false" ht="12.8" hidden="false" customHeight="false" outlineLevel="0" collapsed="false">
      <c r="A41" s="1"/>
      <c r="B41" s="0" t="s">
        <v>15</v>
      </c>
      <c r="C41" s="3" t="n">
        <v>1</v>
      </c>
      <c r="D41" s="3"/>
      <c r="E41" s="3" t="n">
        <v>1.1</v>
      </c>
      <c r="F41" s="3" t="n">
        <v>1</v>
      </c>
      <c r="G41" s="3"/>
      <c r="H41" s="3"/>
      <c r="I41" s="3" t="n">
        <v>1</v>
      </c>
      <c r="J41" s="3" t="n">
        <f aca="false">SUM(C41:I41)</f>
        <v>4.1</v>
      </c>
    </row>
    <row r="42" customFormat="false" ht="12.8" hidden="false" customHeight="false" outlineLevel="0" collapsed="false">
      <c r="A42" s="1"/>
      <c r="B42" s="0" t="s">
        <v>16</v>
      </c>
      <c r="C42" s="3" t="n">
        <v>1</v>
      </c>
      <c r="D42" s="3"/>
      <c r="E42" s="3" t="n">
        <v>1</v>
      </c>
      <c r="F42" s="3" t="n">
        <v>1</v>
      </c>
      <c r="G42" s="3"/>
      <c r="H42" s="3"/>
      <c r="I42" s="3" t="n">
        <v>1</v>
      </c>
      <c r="J42" s="3" t="n">
        <f aca="false">SUM(C42:I42)</f>
        <v>4</v>
      </c>
    </row>
    <row r="43" customFormat="false" ht="12.8" hidden="false" customHeight="false" outlineLevel="0" collapsed="false">
      <c r="A43" s="1"/>
      <c r="C43" s="4"/>
      <c r="D43" s="4"/>
      <c r="E43" s="4"/>
      <c r="F43" s="4"/>
      <c r="G43" s="4"/>
      <c r="H43" s="4"/>
      <c r="I43" s="4"/>
      <c r="J43" s="4"/>
    </row>
    <row r="44" customFormat="false" ht="12.8" hidden="false" customHeight="false" outlineLevel="0" collapsed="false">
      <c r="A44" s="1" t="s">
        <v>21</v>
      </c>
      <c r="B44" s="0" t="s">
        <v>13</v>
      </c>
      <c r="C44" s="0" t="n">
        <v>0</v>
      </c>
      <c r="D44" s="0" t="n">
        <v>0</v>
      </c>
      <c r="E44" s="0" t="n">
        <v>387257</v>
      </c>
      <c r="F44" s="0" t="n">
        <v>231585</v>
      </c>
      <c r="G44" s="0" t="n">
        <v>345119</v>
      </c>
      <c r="H44" s="0" t="n">
        <v>153317</v>
      </c>
      <c r="I44" s="0" t="n">
        <v>0</v>
      </c>
      <c r="J44" s="0" t="n">
        <f aca="false">SUM(C44:I44)</f>
        <v>1117278</v>
      </c>
    </row>
    <row r="45" customFormat="false" ht="12.8" hidden="false" customHeight="false" outlineLevel="0" collapsed="false">
      <c r="A45" s="1"/>
      <c r="B45" s="0" t="s">
        <v>14</v>
      </c>
      <c r="C45" s="0" t="n">
        <v>0</v>
      </c>
      <c r="D45" s="0" t="n">
        <v>0</v>
      </c>
      <c r="E45" s="0" t="n">
        <v>174963</v>
      </c>
      <c r="F45" s="0" t="n">
        <v>276413</v>
      </c>
      <c r="G45" s="0" t="n">
        <v>168783</v>
      </c>
      <c r="H45" s="0" t="n">
        <v>125766</v>
      </c>
      <c r="I45" s="0" t="n">
        <v>0</v>
      </c>
      <c r="J45" s="0" t="n">
        <f aca="false">SUM(C45:I45)</f>
        <v>745925</v>
      </c>
    </row>
    <row r="46" customFormat="false" ht="12.8" hidden="false" customHeight="false" outlineLevel="0" collapsed="false">
      <c r="A46" s="1"/>
      <c r="B46" s="0" t="s">
        <v>15</v>
      </c>
      <c r="C46" s="3"/>
      <c r="D46" s="3"/>
      <c r="E46" s="3"/>
      <c r="F46" s="3"/>
      <c r="G46" s="3"/>
      <c r="H46" s="3"/>
      <c r="I46" s="3"/>
      <c r="J46" s="3" t="n">
        <f aca="false">SUM(C46:I46)</f>
        <v>0</v>
      </c>
    </row>
    <row r="47" customFormat="false" ht="12.8" hidden="false" customHeight="false" outlineLevel="0" collapsed="false">
      <c r="A47" s="1"/>
      <c r="B47" s="0" t="s">
        <v>16</v>
      </c>
      <c r="C47" s="3"/>
      <c r="D47" s="3"/>
      <c r="E47" s="3"/>
      <c r="F47" s="3"/>
      <c r="G47" s="3"/>
      <c r="H47" s="3"/>
      <c r="I47" s="3"/>
      <c r="J47" s="3" t="n">
        <f aca="false">SUM(C47:I47)</f>
        <v>0</v>
      </c>
    </row>
    <row r="48" customFormat="false" ht="12.8" hidden="false" customHeight="false" outlineLevel="0" collapsed="false">
      <c r="A48" s="1"/>
      <c r="C48" s="4"/>
      <c r="D48" s="4"/>
      <c r="E48" s="4"/>
      <c r="F48" s="4"/>
      <c r="G48" s="4"/>
      <c r="H48" s="4"/>
      <c r="I48" s="4"/>
      <c r="J48" s="4"/>
    </row>
    <row r="49" customFormat="false" ht="12.8" hidden="false" customHeight="false" outlineLevel="0" collapsed="false">
      <c r="A49" s="1" t="s">
        <v>22</v>
      </c>
      <c r="B49" s="0" t="s">
        <v>13</v>
      </c>
      <c r="C49" s="0" t="n">
        <v>923424</v>
      </c>
      <c r="D49" s="0" t="n">
        <v>597825</v>
      </c>
      <c r="E49" s="0" t="n">
        <v>977387</v>
      </c>
      <c r="F49" s="0" t="n">
        <v>1234418</v>
      </c>
      <c r="G49" s="0" t="n">
        <v>1698754</v>
      </c>
      <c r="H49" s="0" t="n">
        <v>334338</v>
      </c>
      <c r="I49" s="0" t="n">
        <v>660892</v>
      </c>
      <c r="J49" s="0" t="n">
        <f aca="false">SUM(C49:I49)</f>
        <v>6427038</v>
      </c>
    </row>
    <row r="50" customFormat="false" ht="12.8" hidden="false" customHeight="false" outlineLevel="0" collapsed="false">
      <c r="A50" s="1"/>
      <c r="B50" s="0" t="s">
        <v>14</v>
      </c>
      <c r="C50" s="0" t="n">
        <v>1080468</v>
      </c>
      <c r="D50" s="0" t="n">
        <v>675999</v>
      </c>
      <c r="E50" s="0" t="n">
        <v>1174934</v>
      </c>
      <c r="F50" s="0" t="n">
        <v>1382733</v>
      </c>
      <c r="G50" s="0" t="n">
        <v>1156838</v>
      </c>
      <c r="H50" s="0" t="n">
        <v>425031</v>
      </c>
      <c r="I50" s="0" t="n">
        <v>848329</v>
      </c>
      <c r="J50" s="0" t="n">
        <f aca="false">SUM(C50:I50)</f>
        <v>6744332</v>
      </c>
    </row>
    <row r="51" customFormat="false" ht="12.8" hidden="false" customHeight="false" outlineLevel="0" collapsed="false">
      <c r="A51" s="1"/>
      <c r="C51" s="4"/>
      <c r="D51" s="4"/>
      <c r="E51" s="4"/>
      <c r="F51" s="4"/>
      <c r="G51" s="4"/>
      <c r="H51" s="4"/>
      <c r="I51" s="4"/>
      <c r="J51" s="4"/>
    </row>
    <row r="52" customFormat="false" ht="12.8" hidden="false" customHeight="false" outlineLevel="0" collapsed="false">
      <c r="A52" s="1"/>
      <c r="C52" s="4"/>
      <c r="D52" s="4"/>
      <c r="E52" s="4"/>
      <c r="F52" s="4"/>
      <c r="G52" s="4"/>
      <c r="H52" s="4"/>
      <c r="I52" s="4"/>
      <c r="J52" s="4"/>
    </row>
    <row r="53" customFormat="false" ht="12.8" hidden="false" customHeight="false" outlineLevel="0" collapsed="false">
      <c r="A53" s="1" t="s">
        <v>23</v>
      </c>
      <c r="B53" s="3"/>
      <c r="C53" s="3" t="n">
        <v>25366</v>
      </c>
      <c r="D53" s="3" t="n">
        <v>40024</v>
      </c>
      <c r="E53" s="3"/>
      <c r="F53" s="3" t="n">
        <v>91241</v>
      </c>
      <c r="G53" s="3" t="n">
        <v>6831</v>
      </c>
      <c r="H53" s="3" t="n">
        <v>31087</v>
      </c>
      <c r="I53" s="3" t="n">
        <v>21880</v>
      </c>
      <c r="J53" s="3"/>
    </row>
    <row r="54" customFormat="false" ht="12.8" hidden="false" customHeight="false" outlineLevel="0" collapsed="false">
      <c r="A54" s="1"/>
      <c r="C54" s="5" t="n">
        <f aca="false">(C20+C25+C30+C35+C40+C45+C50)/C53</f>
        <v>137.78471181897</v>
      </c>
      <c r="D54" s="5" t="n">
        <f aca="false">(D20+D25+D30+D35+D40+D45+D50)/D53</f>
        <v>47.4807115730562</v>
      </c>
      <c r="E54" s="5" t="e">
        <f aca="false">(E20+E25+E30+E35+E40+E45+E50)/E53</f>
        <v>#DIV/0!</v>
      </c>
      <c r="F54" s="5" t="n">
        <f aca="false">(F20+F25+F30+F35+F40+F45+F50)/F53</f>
        <v>45.6410604881577</v>
      </c>
      <c r="G54" s="5" t="n">
        <f aca="false">(G20+G25+G30+G35+G40+G45+G50)/G53</f>
        <v>475.141267749963</v>
      </c>
      <c r="H54" s="5" t="n">
        <f aca="false">(H20+H25+H30+H35+H40+H45+H50)/H53</f>
        <v>48.0076881011355</v>
      </c>
      <c r="I54" s="5" t="n">
        <f aca="false">(I20+I25+I30+I35+I40+I45+I50)/I53</f>
        <v>151.111197440585</v>
      </c>
      <c r="J54" s="4"/>
    </row>
    <row r="55" customFormat="false" ht="12.8" hidden="false" customHeight="false" outlineLevel="0" collapsed="false">
      <c r="A55" s="1" t="s">
        <v>24</v>
      </c>
      <c r="C55" s="3" t="n">
        <v>26128</v>
      </c>
      <c r="D55" s="3" t="n">
        <v>23603</v>
      </c>
      <c r="E55" s="3" t="n">
        <v>12505</v>
      </c>
      <c r="F55" s="3" t="n">
        <v>32790</v>
      </c>
      <c r="G55" s="3" t="n">
        <v>34974</v>
      </c>
      <c r="H55" s="3" t="n">
        <v>20328</v>
      </c>
      <c r="I55" s="3" t="n">
        <v>27253</v>
      </c>
      <c r="J55" s="0" t="n">
        <f aca="false">SUM(C55:I55)</f>
        <v>177581</v>
      </c>
    </row>
    <row r="56" customFormat="false" ht="12.8" hidden="false" customHeight="false" outlineLevel="0" collapsed="false">
      <c r="A56" s="1"/>
    </row>
    <row r="57" customFormat="false" ht="12.8" hidden="false" customHeight="false" outlineLevel="0" collapsed="false">
      <c r="A57" s="1"/>
    </row>
    <row r="59" customFormat="false" ht="12.8" hidden="false" customHeight="false" outlineLevel="0" collapsed="false">
      <c r="A59" s="1" t="s">
        <v>37</v>
      </c>
      <c r="C59" s="6" t="n">
        <v>43938</v>
      </c>
      <c r="D59" s="6" t="n">
        <v>43731</v>
      </c>
      <c r="E59" s="6" t="n">
        <v>44866</v>
      </c>
      <c r="F59" s="6" t="n">
        <v>43412</v>
      </c>
      <c r="G59" s="6" t="n">
        <v>44249</v>
      </c>
      <c r="H59" s="6" t="n">
        <v>43739</v>
      </c>
      <c r="I59" s="6" t="n">
        <v>43976</v>
      </c>
    </row>
    <row r="63" customFormat="false" ht="12.8" hidden="false" customHeight="false" outlineLevel="0" collapsed="false">
      <c r="A63" s="0" t="s">
        <v>38</v>
      </c>
    </row>
  </sheetData>
  <hyperlinks>
    <hyperlink ref="A14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6"/>
  <sheetViews>
    <sheetView showFormulas="false" showGridLines="true" showRowColHeaders="true" showZeros="true" rightToLeft="false" tabSelected="false" showOutlineSymbols="true" defaultGridColor="true" view="normal" topLeftCell="A14" colorId="64" zoomScale="90" zoomScaleNormal="90" zoomScalePageLayoutView="100" workbookViewId="0">
      <pane xSplit="0" ySplit="1666" topLeftCell="A21" activePane="bottomLeft" state="split"/>
      <selection pane="topLeft" activeCell="A14" activeCellId="0" sqref="A14"/>
      <selection pane="bottomLeft" activeCell="A66" activeCellId="0" sqref="A6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4.98"/>
  </cols>
  <sheetData>
    <row r="2" customFormat="false" ht="12.8" hidden="false" customHeight="false" outlineLevel="0" collapsed="false">
      <c r="A2" s="0" t="s">
        <v>0</v>
      </c>
    </row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12.8" hidden="true" customHeight="false" outlineLevel="0" collapsed="false"/>
    <row r="7" customFormat="false" ht="12.8" hidden="true" customHeight="false" outlineLevel="0" collapsed="false"/>
    <row r="8" customFormat="false" ht="12.8" hidden="true" customHeight="false" outlineLevel="0" collapsed="false"/>
    <row r="9" customFormat="false" ht="12.8" hidden="true" customHeight="false" outlineLevel="0" collapsed="false"/>
    <row r="10" customFormat="false" ht="12.8" hidden="true" customHeight="false" outlineLevel="0" collapsed="false"/>
    <row r="11" customFormat="false" ht="12.8" hidden="true" customHeight="false" outlineLevel="0" collapsed="false"/>
    <row r="12" customFormat="false" ht="12.8" hidden="true" customHeight="false" outlineLevel="0" collapsed="false"/>
    <row r="13" customFormat="false" ht="12.8" hidden="true" customHeight="false" outlineLevel="0" collapsed="false"/>
    <row r="14" customFormat="false" ht="12.8" hidden="false" customHeight="false" outlineLevel="0" collapsed="false">
      <c r="A14" s="0" t="s">
        <v>1</v>
      </c>
    </row>
    <row r="16" customFormat="false" ht="12.8" hidden="false" customHeight="false" outlineLevel="0" collapsed="false">
      <c r="A16" s="0" t="s">
        <v>39</v>
      </c>
    </row>
    <row r="18" customFormat="false" ht="12.8" hidden="false" customHeight="false" outlineLevel="0" collapsed="false">
      <c r="B18" s="1" t="s">
        <v>3</v>
      </c>
      <c r="C18" s="2" t="s">
        <v>40</v>
      </c>
      <c r="D18" s="2" t="s">
        <v>41</v>
      </c>
      <c r="E18" s="2" t="s">
        <v>42</v>
      </c>
      <c r="F18" s="2" t="s">
        <v>43</v>
      </c>
      <c r="G18" s="2" t="s">
        <v>44</v>
      </c>
      <c r="H18" s="2" t="s">
        <v>45</v>
      </c>
      <c r="I18" s="1" t="s">
        <v>46</v>
      </c>
      <c r="J18" s="2" t="s">
        <v>47</v>
      </c>
    </row>
    <row r="19" customFormat="false" ht="12.8" hidden="false" customHeight="false" outlineLevel="0" collapsed="false">
      <c r="A19" s="1" t="s">
        <v>12</v>
      </c>
      <c r="B19" s="0" t="s">
        <v>13</v>
      </c>
      <c r="C19" s="3"/>
      <c r="D19" s="3" t="n">
        <v>823869</v>
      </c>
      <c r="E19" s="3" t="n">
        <v>1358449</v>
      </c>
      <c r="F19" s="3" t="n">
        <v>586964</v>
      </c>
      <c r="G19" s="3" t="n">
        <v>346050</v>
      </c>
      <c r="H19" s="3"/>
      <c r="I19" s="3"/>
      <c r="J19" s="3" t="n">
        <f aca="false">SUM(C19:G19)</f>
        <v>3115332</v>
      </c>
    </row>
    <row r="20" customFormat="false" ht="12.8" hidden="false" customHeight="false" outlineLevel="0" collapsed="false">
      <c r="A20" s="1"/>
      <c r="B20" s="0" t="s">
        <v>14</v>
      </c>
      <c r="C20" s="3"/>
      <c r="D20" s="3" t="n">
        <v>873647</v>
      </c>
      <c r="E20" s="3" t="n">
        <v>1598189</v>
      </c>
      <c r="F20" s="3" t="n">
        <v>737811</v>
      </c>
      <c r="G20" s="3" t="n">
        <v>361093</v>
      </c>
      <c r="H20" s="3"/>
      <c r="I20" s="3"/>
      <c r="J20" s="3" t="n">
        <f aca="false">SUM(C20:G20)</f>
        <v>3570740</v>
      </c>
    </row>
    <row r="21" customFormat="false" ht="12.8" hidden="false" customHeight="false" outlineLevel="0" collapsed="false">
      <c r="A21" s="1"/>
      <c r="B21" s="0" t="s">
        <v>15</v>
      </c>
      <c r="C21" s="3"/>
      <c r="D21" s="3" t="n">
        <v>3.3</v>
      </c>
      <c r="E21" s="3" t="n">
        <v>5.3</v>
      </c>
      <c r="F21" s="3" t="n">
        <v>2.3</v>
      </c>
      <c r="G21" s="3" t="n">
        <v>1.4</v>
      </c>
      <c r="H21" s="3" t="n">
        <v>1</v>
      </c>
      <c r="I21" s="3" t="n">
        <v>0.9</v>
      </c>
      <c r="J21" s="3" t="n">
        <f aca="false">SUM(C21:I21)</f>
        <v>14.2</v>
      </c>
    </row>
    <row r="22" customFormat="false" ht="12.8" hidden="false" customHeight="false" outlineLevel="0" collapsed="false">
      <c r="A22" s="1"/>
      <c r="B22" s="0" t="s">
        <v>16</v>
      </c>
      <c r="C22" s="3"/>
      <c r="D22" s="3" t="n">
        <v>3.3</v>
      </c>
      <c r="E22" s="3" t="n">
        <v>6</v>
      </c>
      <c r="F22" s="3" t="n">
        <v>2.6</v>
      </c>
      <c r="G22" s="3" t="n">
        <v>1.4</v>
      </c>
      <c r="H22" s="3" t="n">
        <v>1</v>
      </c>
      <c r="I22" s="3" t="n">
        <v>0.9</v>
      </c>
      <c r="J22" s="3" t="n">
        <f aca="false">SUM(C22:I22)</f>
        <v>15.2</v>
      </c>
    </row>
    <row r="23" customFormat="false" ht="12.8" hidden="false" customHeight="false" outlineLevel="0" collapsed="false">
      <c r="A23" s="1"/>
      <c r="C23" s="3"/>
      <c r="D23" s="3"/>
      <c r="E23" s="3"/>
      <c r="F23" s="3"/>
      <c r="G23" s="3"/>
      <c r="H23" s="3"/>
      <c r="I23" s="3"/>
      <c r="J23" s="3"/>
    </row>
    <row r="24" customFormat="false" ht="12.8" hidden="false" customHeight="false" outlineLevel="0" collapsed="false">
      <c r="A24" s="1" t="s">
        <v>17</v>
      </c>
      <c r="B24" s="0" t="s">
        <v>13</v>
      </c>
      <c r="C24" s="3" t="n">
        <v>0</v>
      </c>
      <c r="D24" s="3" t="n">
        <v>255000</v>
      </c>
      <c r="E24" s="3" t="n">
        <v>403563</v>
      </c>
      <c r="F24" s="3" t="n">
        <v>706830</v>
      </c>
      <c r="G24" s="3" t="n">
        <v>479200</v>
      </c>
      <c r="H24" s="3"/>
      <c r="I24" s="3"/>
      <c r="J24" s="3" t="n">
        <f aca="false">SUM(C24:G24)</f>
        <v>1844593</v>
      </c>
    </row>
    <row r="25" customFormat="false" ht="12.8" hidden="false" customHeight="false" outlineLevel="0" collapsed="false">
      <c r="A25" s="1"/>
      <c r="B25" s="0" t="s">
        <v>14</v>
      </c>
      <c r="C25" s="3" t="n">
        <v>0</v>
      </c>
      <c r="D25" s="3" t="n">
        <v>0</v>
      </c>
      <c r="E25" s="3" t="n">
        <v>424039</v>
      </c>
      <c r="F25" s="3" t="n">
        <v>689127</v>
      </c>
      <c r="G25" s="3" t="n">
        <v>441898</v>
      </c>
      <c r="H25" s="3"/>
      <c r="I25" s="3"/>
      <c r="J25" s="3" t="n">
        <f aca="false">SUM(C25:G25)</f>
        <v>1555064</v>
      </c>
    </row>
    <row r="26" customFormat="false" ht="12.8" hidden="false" customHeight="false" outlineLevel="0" collapsed="false">
      <c r="A26" s="1"/>
      <c r="B26" s="0" t="s">
        <v>15</v>
      </c>
      <c r="C26" s="3"/>
      <c r="D26" s="3" t="n">
        <v>2.1</v>
      </c>
      <c r="E26" s="3" t="n">
        <v>2.7</v>
      </c>
      <c r="F26" s="3" t="n">
        <v>4.4</v>
      </c>
      <c r="G26" s="3" t="n">
        <v>2.9</v>
      </c>
      <c r="H26" s="3" t="n">
        <v>2</v>
      </c>
      <c r="I26" s="3" t="n">
        <v>1.7</v>
      </c>
      <c r="J26" s="3" t="n">
        <f aca="false">SUM(C26:I26)</f>
        <v>15.8</v>
      </c>
    </row>
    <row r="27" customFormat="false" ht="12.8" hidden="false" customHeight="false" outlineLevel="0" collapsed="false">
      <c r="A27" s="1"/>
      <c r="B27" s="0" t="s">
        <v>16</v>
      </c>
      <c r="C27" s="3"/>
      <c r="D27" s="3" t="n">
        <v>0</v>
      </c>
      <c r="E27" s="3" t="n">
        <v>0.3</v>
      </c>
      <c r="F27" s="3" t="n">
        <v>5.2</v>
      </c>
      <c r="G27" s="3" t="n">
        <v>3</v>
      </c>
      <c r="H27" s="3" t="n">
        <v>2</v>
      </c>
      <c r="I27" s="3" t="n">
        <v>1.7</v>
      </c>
      <c r="J27" s="3" t="n">
        <f aca="false">SUM(C27:I27)</f>
        <v>12.2</v>
      </c>
    </row>
    <row r="28" customFormat="false" ht="12.8" hidden="false" customHeight="false" outlineLevel="0" collapsed="false">
      <c r="A28" s="1"/>
      <c r="C28" s="3"/>
      <c r="D28" s="3"/>
      <c r="E28" s="3"/>
      <c r="F28" s="3"/>
      <c r="G28" s="3"/>
      <c r="H28" s="3"/>
      <c r="I28" s="3"/>
      <c r="J28" s="3"/>
    </row>
    <row r="29" customFormat="false" ht="12.8" hidden="false" customHeight="false" outlineLevel="0" collapsed="false">
      <c r="A29" s="1" t="s">
        <v>18</v>
      </c>
      <c r="B29" s="0" t="s">
        <v>13</v>
      </c>
      <c r="C29" s="3" t="n">
        <v>373278</v>
      </c>
      <c r="D29" s="3" t="n">
        <v>435229</v>
      </c>
      <c r="E29" s="3" t="n">
        <v>1040588</v>
      </c>
      <c r="F29" s="3" t="n">
        <v>586511</v>
      </c>
      <c r="G29" s="3" t="n">
        <v>649910</v>
      </c>
      <c r="H29" s="3"/>
      <c r="I29" s="3"/>
      <c r="J29" s="3" t="n">
        <f aca="false">SUM(C29:G29)</f>
        <v>3085516</v>
      </c>
    </row>
    <row r="30" customFormat="false" ht="12.8" hidden="false" customHeight="false" outlineLevel="0" collapsed="false">
      <c r="A30" s="1"/>
      <c r="B30" s="0" t="s">
        <v>14</v>
      </c>
      <c r="C30" s="3" t="n">
        <v>410070</v>
      </c>
      <c r="D30" s="3" t="n">
        <v>472602</v>
      </c>
      <c r="E30" s="3" t="n">
        <v>1341053</v>
      </c>
      <c r="F30" s="3" t="n">
        <v>799539</v>
      </c>
      <c r="G30" s="3" t="n">
        <v>725227</v>
      </c>
      <c r="H30" s="3"/>
      <c r="I30" s="3"/>
      <c r="J30" s="3" t="n">
        <f aca="false">SUM(C30:G30)</f>
        <v>3748491</v>
      </c>
    </row>
    <row r="31" customFormat="false" ht="12.8" hidden="false" customHeight="false" outlineLevel="0" collapsed="false">
      <c r="A31" s="1"/>
      <c r="B31" s="0" t="s">
        <v>15</v>
      </c>
      <c r="C31" s="3" t="n">
        <v>3.2</v>
      </c>
      <c r="D31" s="3" t="n">
        <v>4.8</v>
      </c>
      <c r="E31" s="3" t="n">
        <v>9.9</v>
      </c>
      <c r="F31" s="3" t="n">
        <v>8.1</v>
      </c>
      <c r="G31" s="3" t="n">
        <v>5.4</v>
      </c>
      <c r="H31" s="3" t="n">
        <v>3.2</v>
      </c>
      <c r="I31" s="3" t="n">
        <v>5</v>
      </c>
      <c r="J31" s="3" t="n">
        <f aca="false">SUM(C31:I31)</f>
        <v>39.6</v>
      </c>
    </row>
    <row r="32" customFormat="false" ht="12.8" hidden="false" customHeight="false" outlineLevel="0" collapsed="false">
      <c r="A32" s="1"/>
      <c r="B32" s="0" t="s">
        <v>16</v>
      </c>
      <c r="C32" s="3" t="n">
        <v>2.7</v>
      </c>
      <c r="D32" s="3" t="n">
        <v>4.3</v>
      </c>
      <c r="E32" s="3" t="n">
        <v>8.6</v>
      </c>
      <c r="F32" s="3" t="n">
        <v>8.3</v>
      </c>
      <c r="G32" s="3" t="n">
        <v>4.5</v>
      </c>
      <c r="H32" s="3" t="n">
        <v>3.2</v>
      </c>
      <c r="I32" s="3" t="n">
        <v>5</v>
      </c>
      <c r="J32" s="3" t="n">
        <f aca="false">SUM(C32:I32)</f>
        <v>36.6</v>
      </c>
    </row>
    <row r="33" customFormat="false" ht="12.8" hidden="false" customHeight="false" outlineLevel="0" collapsed="false">
      <c r="A33" s="1"/>
      <c r="C33" s="3"/>
      <c r="D33" s="3"/>
      <c r="E33" s="3"/>
      <c r="F33" s="3"/>
      <c r="G33" s="3"/>
      <c r="H33" s="3"/>
      <c r="I33" s="3"/>
      <c r="J33" s="3"/>
    </row>
    <row r="34" customFormat="false" ht="12.8" hidden="false" customHeight="false" outlineLevel="0" collapsed="false">
      <c r="A34" s="1" t="s">
        <v>19</v>
      </c>
      <c r="B34" s="0" t="s">
        <v>13</v>
      </c>
      <c r="C34" s="3" t="n">
        <v>563782</v>
      </c>
      <c r="D34" s="3" t="n">
        <v>523719</v>
      </c>
      <c r="E34" s="3" t="n">
        <v>699636</v>
      </c>
      <c r="F34" s="3" t="n">
        <v>551536</v>
      </c>
      <c r="G34" s="3" t="n">
        <v>802363</v>
      </c>
      <c r="H34" s="3"/>
      <c r="I34" s="3"/>
      <c r="J34" s="3" t="n">
        <f aca="false">SUM(C34:G34)</f>
        <v>3141036</v>
      </c>
    </row>
    <row r="35" customFormat="false" ht="12.8" hidden="false" customHeight="false" outlineLevel="0" collapsed="false">
      <c r="A35" s="1"/>
      <c r="B35" s="0" t="s">
        <v>14</v>
      </c>
      <c r="C35" s="3" t="n">
        <v>419910</v>
      </c>
      <c r="D35" s="3" t="n">
        <v>349052</v>
      </c>
      <c r="E35" s="3" t="n">
        <v>687197</v>
      </c>
      <c r="F35" s="3" t="n">
        <v>544421</v>
      </c>
      <c r="G35" s="3" t="n">
        <v>503719</v>
      </c>
      <c r="H35" s="3"/>
      <c r="I35" s="3"/>
      <c r="J35" s="3" t="n">
        <f aca="false">SUM(C35:G35)</f>
        <v>2504299</v>
      </c>
    </row>
    <row r="36" customFormat="false" ht="12.8" hidden="false" customHeight="false" outlineLevel="0" collapsed="false">
      <c r="A36" s="1"/>
      <c r="B36" s="0" t="s">
        <v>15</v>
      </c>
      <c r="C36" s="3" t="n">
        <v>5.3</v>
      </c>
      <c r="D36" s="3" t="n">
        <v>5.3</v>
      </c>
      <c r="E36" s="3" t="n">
        <v>7.2</v>
      </c>
      <c r="F36" s="3" t="n">
        <v>5.4</v>
      </c>
      <c r="G36" s="3" t="n">
        <v>7.8</v>
      </c>
      <c r="H36" s="3" t="n">
        <v>3</v>
      </c>
      <c r="I36" s="3" t="n">
        <v>7.3</v>
      </c>
      <c r="J36" s="3" t="n">
        <f aca="false">SUM(C36:I36)</f>
        <v>41.3</v>
      </c>
    </row>
    <row r="37" customFormat="false" ht="12.8" hidden="false" customHeight="false" outlineLevel="0" collapsed="false">
      <c r="A37" s="1"/>
      <c r="B37" s="0" t="s">
        <v>16</v>
      </c>
      <c r="C37" s="3" t="n">
        <v>2.9</v>
      </c>
      <c r="D37" s="3" t="n">
        <v>4</v>
      </c>
      <c r="E37" s="3" t="n">
        <v>3.8</v>
      </c>
      <c r="F37" s="3" t="n">
        <v>4.3</v>
      </c>
      <c r="G37" s="3" t="n">
        <v>4.5</v>
      </c>
      <c r="H37" s="3" t="n">
        <v>3</v>
      </c>
      <c r="I37" s="3" t="n">
        <v>7.3</v>
      </c>
      <c r="J37" s="3" t="n">
        <f aca="false">SUM(C37:I37)</f>
        <v>29.8</v>
      </c>
    </row>
    <row r="38" customFormat="false" ht="12.8" hidden="false" customHeight="false" outlineLevel="0" collapsed="false">
      <c r="A38" s="1"/>
      <c r="C38" s="3"/>
      <c r="D38" s="3"/>
      <c r="E38" s="3"/>
      <c r="F38" s="3"/>
      <c r="G38" s="3"/>
      <c r="H38" s="3"/>
      <c r="I38" s="3"/>
      <c r="J38" s="3"/>
    </row>
    <row r="39" customFormat="false" ht="12.8" hidden="false" customHeight="false" outlineLevel="0" collapsed="false">
      <c r="A39" s="1" t="s">
        <v>20</v>
      </c>
      <c r="B39" s="0" t="s">
        <v>13</v>
      </c>
      <c r="C39" s="3" t="n">
        <v>0</v>
      </c>
      <c r="D39" s="3" t="n">
        <v>400000</v>
      </c>
      <c r="E39" s="3" t="n">
        <v>0</v>
      </c>
      <c r="F39" s="3" t="n">
        <v>0</v>
      </c>
      <c r="G39" s="3" t="n">
        <v>129000</v>
      </c>
      <c r="H39" s="3"/>
      <c r="I39" s="3"/>
      <c r="J39" s="3" t="n">
        <f aca="false">SUM(C39:G39)</f>
        <v>529000</v>
      </c>
    </row>
    <row r="40" customFormat="false" ht="12.8" hidden="false" customHeight="false" outlineLevel="0" collapsed="false">
      <c r="A40" s="1"/>
      <c r="B40" s="0" t="s">
        <v>14</v>
      </c>
      <c r="C40" s="3" t="n">
        <v>0</v>
      </c>
      <c r="D40" s="3" t="n">
        <v>289715</v>
      </c>
      <c r="E40" s="3" t="n">
        <v>0</v>
      </c>
      <c r="F40" s="3" t="n">
        <v>0</v>
      </c>
      <c r="G40" s="3" t="n">
        <v>147155</v>
      </c>
      <c r="H40" s="3"/>
      <c r="I40" s="3"/>
      <c r="J40" s="3" t="n">
        <f aca="false">SUM(C40:G40)</f>
        <v>436870</v>
      </c>
    </row>
    <row r="41" customFormat="false" ht="12.8" hidden="false" customHeight="false" outlineLevel="0" collapsed="false">
      <c r="A41" s="1"/>
      <c r="B41" s="0" t="s">
        <v>15</v>
      </c>
      <c r="C41" s="3"/>
      <c r="D41" s="3"/>
      <c r="E41" s="3"/>
      <c r="F41" s="3"/>
      <c r="G41" s="3" t="n">
        <v>1</v>
      </c>
      <c r="H41" s="3"/>
      <c r="I41" s="3"/>
      <c r="J41" s="3" t="n">
        <f aca="false">SUM(C41:I41)</f>
        <v>1</v>
      </c>
    </row>
    <row r="42" customFormat="false" ht="12.8" hidden="false" customHeight="false" outlineLevel="0" collapsed="false">
      <c r="A42" s="1"/>
      <c r="B42" s="0" t="s">
        <v>16</v>
      </c>
      <c r="C42" s="3"/>
      <c r="D42" s="3"/>
      <c r="E42" s="3"/>
      <c r="F42" s="3"/>
      <c r="G42" s="3" t="n">
        <v>1</v>
      </c>
      <c r="H42" s="3"/>
      <c r="I42" s="3"/>
      <c r="J42" s="3" t="n">
        <f aca="false">SUM(C42:I42)</f>
        <v>1</v>
      </c>
    </row>
    <row r="43" customFormat="false" ht="12.8" hidden="false" customHeight="false" outlineLevel="0" collapsed="false">
      <c r="A43" s="1"/>
      <c r="C43" s="3"/>
      <c r="D43" s="3"/>
      <c r="E43" s="3"/>
      <c r="F43" s="3"/>
      <c r="G43" s="3"/>
      <c r="H43" s="3"/>
      <c r="I43" s="3"/>
      <c r="J43" s="3"/>
    </row>
    <row r="44" customFormat="false" ht="12.8" hidden="false" customHeight="false" outlineLevel="0" collapsed="false">
      <c r="A44" s="1" t="s">
        <v>21</v>
      </c>
      <c r="B44" s="0" t="s">
        <v>13</v>
      </c>
      <c r="C44" s="3" t="n">
        <v>0</v>
      </c>
      <c r="D44" s="3" t="n">
        <v>0</v>
      </c>
      <c r="E44" s="3" t="n">
        <v>0</v>
      </c>
      <c r="F44" s="3" t="n">
        <v>333612</v>
      </c>
      <c r="G44" s="3" t="n">
        <v>0</v>
      </c>
      <c r="H44" s="3"/>
      <c r="I44" s="3"/>
      <c r="J44" s="3" t="n">
        <f aca="false">SUM(C44:G44)</f>
        <v>333612</v>
      </c>
    </row>
    <row r="45" customFormat="false" ht="12.8" hidden="false" customHeight="false" outlineLevel="0" collapsed="false">
      <c r="A45" s="1"/>
      <c r="B45" s="0" t="s">
        <v>14</v>
      </c>
      <c r="C45" s="3" t="n">
        <v>0</v>
      </c>
      <c r="D45" s="3" t="n">
        <v>0</v>
      </c>
      <c r="E45" s="3" t="n">
        <v>0</v>
      </c>
      <c r="F45" s="3" t="n">
        <v>300935</v>
      </c>
      <c r="G45" s="3" t="n">
        <v>0</v>
      </c>
      <c r="H45" s="3"/>
      <c r="I45" s="3"/>
      <c r="J45" s="3" t="n">
        <f aca="false">SUM(C45:G45)</f>
        <v>300935</v>
      </c>
    </row>
    <row r="46" customFormat="false" ht="12.8" hidden="false" customHeight="false" outlineLevel="0" collapsed="false">
      <c r="A46" s="1"/>
      <c r="B46" s="0" t="s">
        <v>15</v>
      </c>
      <c r="C46" s="3"/>
      <c r="D46" s="3"/>
      <c r="E46" s="3"/>
      <c r="F46" s="3"/>
      <c r="G46" s="3"/>
      <c r="H46" s="3"/>
      <c r="I46" s="3"/>
      <c r="J46" s="3"/>
    </row>
    <row r="47" customFormat="false" ht="12.8" hidden="false" customHeight="false" outlineLevel="0" collapsed="false">
      <c r="A47" s="1"/>
      <c r="B47" s="0" t="s">
        <v>16</v>
      </c>
      <c r="C47" s="3"/>
      <c r="D47" s="3"/>
      <c r="E47" s="3"/>
      <c r="F47" s="3"/>
      <c r="G47" s="3"/>
      <c r="H47" s="3"/>
      <c r="I47" s="3"/>
      <c r="J47" s="3"/>
    </row>
    <row r="48" customFormat="false" ht="12.8" hidden="false" customHeight="false" outlineLevel="0" collapsed="false">
      <c r="A48" s="1"/>
      <c r="C48" s="3"/>
      <c r="D48" s="3"/>
      <c r="E48" s="3"/>
      <c r="F48" s="3"/>
      <c r="G48" s="3"/>
      <c r="H48" s="3"/>
      <c r="I48" s="3"/>
      <c r="J48" s="3"/>
    </row>
    <row r="49" customFormat="false" ht="12.8" hidden="false" customHeight="false" outlineLevel="0" collapsed="false">
      <c r="A49" s="1" t="s">
        <v>22</v>
      </c>
      <c r="B49" s="0" t="s">
        <v>13</v>
      </c>
      <c r="C49" s="3" t="n">
        <v>190906</v>
      </c>
      <c r="D49" s="3" t="n">
        <v>944895</v>
      </c>
      <c r="E49" s="3" t="n">
        <v>1128365</v>
      </c>
      <c r="F49" s="3" t="n">
        <v>834547</v>
      </c>
      <c r="G49" s="3" t="n">
        <v>620808</v>
      </c>
      <c r="H49" s="3"/>
      <c r="I49" s="3"/>
      <c r="J49" s="3" t="n">
        <f aca="false">SUM(C49:G49)</f>
        <v>3719521</v>
      </c>
    </row>
    <row r="50" customFormat="false" ht="12.8" hidden="false" customHeight="false" outlineLevel="0" collapsed="false">
      <c r="A50" s="1"/>
      <c r="B50" s="0" t="s">
        <v>14</v>
      </c>
      <c r="C50" s="3" t="n">
        <v>427488</v>
      </c>
      <c r="D50" s="3" t="n">
        <v>1254952</v>
      </c>
      <c r="E50" s="3" t="n">
        <v>1213362</v>
      </c>
      <c r="F50" s="3" t="n">
        <v>1097039</v>
      </c>
      <c r="G50" s="3" t="n">
        <v>908204</v>
      </c>
      <c r="H50" s="3"/>
      <c r="I50" s="3"/>
      <c r="J50" s="3" t="n">
        <f aca="false">SUM(C50:G50)</f>
        <v>4901045</v>
      </c>
    </row>
    <row r="51" customFormat="false" ht="12.8" hidden="false" customHeight="false" outlineLevel="0" collapsed="false">
      <c r="A51" s="1"/>
      <c r="C51" s="4"/>
      <c r="D51" s="4"/>
      <c r="E51" s="4"/>
      <c r="F51" s="4"/>
      <c r="G51" s="4"/>
      <c r="J51" s="4"/>
    </row>
    <row r="52" customFormat="false" ht="12.8" hidden="false" customHeight="false" outlineLevel="0" collapsed="false">
      <c r="A52" s="1"/>
      <c r="C52" s="4"/>
      <c r="D52" s="4"/>
      <c r="E52" s="4"/>
      <c r="F52" s="4"/>
      <c r="G52" s="4"/>
      <c r="J52" s="4"/>
    </row>
    <row r="53" customFormat="false" ht="12.8" hidden="false" customHeight="false" outlineLevel="0" collapsed="false">
      <c r="A53" s="1" t="s">
        <v>23</v>
      </c>
      <c r="C53" s="3" t="n">
        <v>10138</v>
      </c>
      <c r="D53" s="3" t="n">
        <v>97374</v>
      </c>
      <c r="E53" s="3" t="n">
        <v>85738</v>
      </c>
      <c r="F53" s="3" t="n">
        <v>50547</v>
      </c>
      <c r="G53" s="3" t="n">
        <v>24921</v>
      </c>
      <c r="H53" s="3" t="n">
        <v>20072</v>
      </c>
      <c r="I53" s="3" t="n">
        <v>5028</v>
      </c>
      <c r="J53" s="4"/>
    </row>
    <row r="54" customFormat="false" ht="12.8" hidden="false" customHeight="false" outlineLevel="0" collapsed="false">
      <c r="A54" s="1"/>
      <c r="C54" s="5" t="n">
        <f aca="false">(C20+C25+C30+C35+C40+C45+C50)/C53</f>
        <v>124.035115407378</v>
      </c>
      <c r="D54" s="5" t="n">
        <f aca="false">(D20+D25+D30+D35+D40+D45+D50)/D53</f>
        <v>33.2734405488118</v>
      </c>
      <c r="E54" s="5" t="n">
        <f aca="false">(E20+E25+E30+E35+E40+E45+E50)/E53</f>
        <v>61.3944808602953</v>
      </c>
      <c r="F54" s="5" t="n">
        <f aca="false">(F20+F25+F30+F35+F40+F45+F50)/F53</f>
        <v>82.4751617306665</v>
      </c>
      <c r="G54" s="5" t="n">
        <f aca="false">(G20+G25+G30+G35+G40+G45+G50)/G53</f>
        <v>123.883311263593</v>
      </c>
      <c r="H54" s="5" t="n">
        <f aca="false">(H20+H25+H30+H35+H40+H45+H50)/H53</f>
        <v>0</v>
      </c>
      <c r="I54" s="5" t="n">
        <f aca="false">(I20+I25+I30+I35+I40+I45+I50)/I53</f>
        <v>0</v>
      </c>
      <c r="J54" s="4"/>
    </row>
    <row r="55" customFormat="false" ht="12.8" hidden="false" customHeight="false" outlineLevel="0" collapsed="false">
      <c r="A55" s="1" t="s">
        <v>24</v>
      </c>
      <c r="C55" s="3" t="n">
        <v>5084</v>
      </c>
      <c r="D55" s="3" t="n">
        <v>31535</v>
      </c>
      <c r="E55" s="3" t="n">
        <v>45451</v>
      </c>
      <c r="F55" s="3" t="n">
        <v>25890</v>
      </c>
      <c r="G55" s="3" t="n">
        <v>21472</v>
      </c>
      <c r="H55" s="3" t="n">
        <v>19615</v>
      </c>
      <c r="I55" s="3" t="n">
        <v>20845</v>
      </c>
      <c r="J55" s="0" t="n">
        <f aca="false">SUM(C55:I55)</f>
        <v>169892</v>
      </c>
    </row>
    <row r="56" customFormat="false" ht="12.8" hidden="false" customHeight="false" outlineLevel="0" collapsed="false">
      <c r="A56" s="1"/>
    </row>
    <row r="57" customFormat="false" ht="12.8" hidden="false" customHeight="false" outlineLevel="0" collapsed="false">
      <c r="A57" s="1"/>
    </row>
    <row r="59" customFormat="false" ht="12.8" hidden="false" customHeight="false" outlineLevel="0" collapsed="false">
      <c r="A59" s="1" t="s">
        <v>37</v>
      </c>
      <c r="C59" s="6" t="n">
        <v>43927</v>
      </c>
      <c r="D59" s="6" t="n">
        <v>43263</v>
      </c>
      <c r="E59" s="6" t="n">
        <v>43829</v>
      </c>
      <c r="F59" s="6" t="n">
        <v>43739</v>
      </c>
      <c r="G59" s="6" t="n">
        <v>44109</v>
      </c>
      <c r="H59" s="6" t="n">
        <v>44286</v>
      </c>
      <c r="I59" s="6" t="n">
        <v>44542</v>
      </c>
    </row>
    <row r="63" customFormat="false" ht="12.8" hidden="false" customHeight="false" outlineLevel="0" collapsed="false">
      <c r="A63" s="0" t="s">
        <v>38</v>
      </c>
    </row>
    <row r="64" customFormat="false" ht="12.8" hidden="false" customHeight="false" outlineLevel="0" collapsed="false">
      <c r="A64" s="0" t="s">
        <v>48</v>
      </c>
    </row>
    <row r="65" customFormat="false" ht="12.8" hidden="false" customHeight="false" outlineLevel="0" collapsed="false">
      <c r="A65" s="0" t="s">
        <v>49</v>
      </c>
    </row>
    <row r="66" customFormat="false" ht="12.8" hidden="false" customHeight="false" outlineLevel="0" collapsed="false">
      <c r="A66" s="0" t="s">
        <v>50</v>
      </c>
    </row>
  </sheetData>
  <hyperlinks>
    <hyperlink ref="A14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4"/>
  <sheetViews>
    <sheetView showFormulas="false" showGridLines="true" showRowColHeaders="true" showZeros="true" rightToLeft="false" tabSelected="false" showOutlineSymbols="true" defaultGridColor="true" view="normal" topLeftCell="A17" colorId="64" zoomScale="90" zoomScaleNormal="90" zoomScalePageLayoutView="100" workbookViewId="0">
      <pane xSplit="0" ySplit="932" topLeftCell="A24" activePane="bottomLeft" state="split"/>
      <selection pane="topLeft" activeCell="A17" activeCellId="0" sqref="A17"/>
      <selection pane="bottomLeft" activeCell="J51" activeCellId="0" sqref="J5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4.98"/>
  </cols>
  <sheetData>
    <row r="2" customFormat="false" ht="12.8" hidden="false" customHeight="false" outlineLevel="0" collapsed="false">
      <c r="A2" s="0" t="s">
        <v>0</v>
      </c>
    </row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12.8" hidden="true" customHeight="false" outlineLevel="0" collapsed="false"/>
    <row r="7" customFormat="false" ht="12.8" hidden="true" customHeight="false" outlineLevel="0" collapsed="false"/>
    <row r="8" customFormat="false" ht="12.8" hidden="true" customHeight="false" outlineLevel="0" collapsed="false"/>
    <row r="9" customFormat="false" ht="12.8" hidden="true" customHeight="false" outlineLevel="0" collapsed="false"/>
    <row r="10" customFormat="false" ht="12.8" hidden="true" customHeight="false" outlineLevel="0" collapsed="false"/>
    <row r="11" customFormat="false" ht="12.8" hidden="true" customHeight="false" outlineLevel="0" collapsed="false"/>
    <row r="12" customFormat="false" ht="12.8" hidden="true" customHeight="false" outlineLevel="0" collapsed="false"/>
    <row r="13" customFormat="false" ht="12.8" hidden="true" customHeight="false" outlineLevel="0" collapsed="false"/>
    <row r="14" customFormat="false" ht="12.8" hidden="false" customHeight="false" outlineLevel="0" collapsed="false">
      <c r="A14" s="0" t="s">
        <v>1</v>
      </c>
    </row>
    <row r="16" customFormat="false" ht="12.8" hidden="false" customHeight="false" outlineLevel="0" collapsed="false">
      <c r="A16" s="0" t="s">
        <v>51</v>
      </c>
    </row>
    <row r="18" customFormat="false" ht="12.8" hidden="false" customHeight="false" outlineLevel="0" collapsed="false">
      <c r="B18" s="1" t="s">
        <v>3</v>
      </c>
      <c r="C18" s="2" t="s">
        <v>52</v>
      </c>
      <c r="D18" s="2" t="s">
        <v>53</v>
      </c>
      <c r="E18" s="2"/>
      <c r="F18" s="2"/>
      <c r="G18" s="2"/>
      <c r="H18" s="2"/>
      <c r="I18" s="2"/>
      <c r="J18" s="2" t="s">
        <v>54</v>
      </c>
    </row>
    <row r="19" customFormat="false" ht="12.8" hidden="false" customHeight="false" outlineLevel="0" collapsed="false">
      <c r="A19" s="1" t="s">
        <v>12</v>
      </c>
      <c r="B19" s="0" t="s">
        <v>13</v>
      </c>
      <c r="C19" s="3" t="n">
        <v>0</v>
      </c>
      <c r="D19" s="3" t="n">
        <v>201331</v>
      </c>
      <c r="E19" s="3"/>
      <c r="F19" s="3"/>
      <c r="G19" s="3"/>
      <c r="H19" s="3"/>
      <c r="I19" s="3"/>
      <c r="J19" s="3" t="n">
        <f aca="false">SUM(C19:D19)</f>
        <v>201331</v>
      </c>
    </row>
    <row r="20" customFormat="false" ht="12.8" hidden="false" customHeight="false" outlineLevel="0" collapsed="false">
      <c r="A20" s="1"/>
      <c r="B20" s="0" t="s">
        <v>14</v>
      </c>
      <c r="C20" s="3" t="n">
        <v>0</v>
      </c>
      <c r="D20" s="3" t="n">
        <v>333364</v>
      </c>
      <c r="E20" s="3"/>
      <c r="F20" s="3"/>
      <c r="G20" s="3"/>
      <c r="H20" s="3"/>
      <c r="I20" s="3"/>
      <c r="J20" s="3" t="n">
        <f aca="false">SUM(C20:D20)</f>
        <v>333364</v>
      </c>
    </row>
    <row r="21" customFormat="false" ht="12.8" hidden="false" customHeight="false" outlineLevel="0" collapsed="false">
      <c r="A21" s="1"/>
      <c r="B21" s="0" t="s">
        <v>15</v>
      </c>
      <c r="C21" s="3"/>
      <c r="D21" s="3" t="n">
        <v>1</v>
      </c>
      <c r="E21" s="3"/>
      <c r="F21" s="3"/>
      <c r="G21" s="3"/>
      <c r="H21" s="3"/>
      <c r="I21" s="3"/>
      <c r="J21" s="3" t="n">
        <f aca="false">SUM(C21:I21)</f>
        <v>1</v>
      </c>
    </row>
    <row r="22" customFormat="false" ht="12.8" hidden="false" customHeight="false" outlineLevel="0" collapsed="false">
      <c r="A22" s="1"/>
      <c r="B22" s="0" t="s">
        <v>16</v>
      </c>
      <c r="C22" s="3"/>
      <c r="D22" s="3" t="n">
        <v>1.2</v>
      </c>
      <c r="E22" s="3"/>
      <c r="F22" s="3"/>
      <c r="G22" s="3"/>
      <c r="H22" s="3"/>
      <c r="I22" s="3"/>
      <c r="J22" s="3" t="n">
        <f aca="false">SUM(C22:I22)</f>
        <v>1.2</v>
      </c>
    </row>
    <row r="23" customFormat="false" ht="12.8" hidden="false" customHeight="false" outlineLevel="0" collapsed="false">
      <c r="A23" s="1"/>
      <c r="C23" s="3"/>
      <c r="D23" s="3"/>
      <c r="E23" s="3"/>
      <c r="F23" s="3"/>
      <c r="G23" s="3"/>
      <c r="H23" s="3"/>
      <c r="I23" s="3"/>
      <c r="J23" s="3"/>
    </row>
    <row r="24" customFormat="false" ht="12.8" hidden="false" customHeight="false" outlineLevel="0" collapsed="false">
      <c r="A24" s="1" t="s">
        <v>17</v>
      </c>
      <c r="B24" s="0" t="s">
        <v>13</v>
      </c>
      <c r="C24" s="3" t="n">
        <v>158452</v>
      </c>
      <c r="D24" s="3" t="n">
        <v>117805</v>
      </c>
      <c r="E24" s="3"/>
      <c r="F24" s="3"/>
      <c r="G24" s="3"/>
      <c r="H24" s="3"/>
      <c r="I24" s="3"/>
      <c r="J24" s="3" t="n">
        <f aca="false">SUM(C24:D24)</f>
        <v>276257</v>
      </c>
    </row>
    <row r="25" customFormat="false" ht="12.8" hidden="false" customHeight="false" outlineLevel="0" collapsed="false">
      <c r="A25" s="1"/>
      <c r="B25" s="0" t="s">
        <v>14</v>
      </c>
      <c r="C25" s="3" t="n">
        <v>58204</v>
      </c>
      <c r="D25" s="3" t="n">
        <v>54631</v>
      </c>
      <c r="E25" s="3"/>
      <c r="F25" s="3"/>
      <c r="G25" s="3"/>
      <c r="H25" s="3"/>
      <c r="I25" s="3"/>
      <c r="J25" s="3" t="n">
        <f aca="false">SUM(C25:D25)</f>
        <v>112835</v>
      </c>
    </row>
    <row r="26" customFormat="false" ht="12.8" hidden="false" customHeight="false" outlineLevel="0" collapsed="false">
      <c r="A26" s="1"/>
      <c r="B26" s="0" t="s">
        <v>15</v>
      </c>
      <c r="C26" s="3" t="n">
        <v>1.2</v>
      </c>
      <c r="D26" s="3" t="n">
        <v>1.5</v>
      </c>
      <c r="E26" s="3"/>
      <c r="F26" s="3"/>
      <c r="G26" s="3"/>
      <c r="H26" s="3"/>
      <c r="I26" s="3"/>
      <c r="J26" s="3" t="n">
        <f aca="false">SUM(C26:I26)</f>
        <v>2.7</v>
      </c>
    </row>
    <row r="27" customFormat="false" ht="12.8" hidden="false" customHeight="false" outlineLevel="0" collapsed="false">
      <c r="A27" s="1"/>
      <c r="B27" s="0" t="s">
        <v>16</v>
      </c>
      <c r="C27" s="3" t="n">
        <v>0</v>
      </c>
      <c r="D27" s="3" t="n">
        <v>0.5</v>
      </c>
      <c r="E27" s="3"/>
      <c r="F27" s="3"/>
      <c r="G27" s="3"/>
      <c r="H27" s="3"/>
      <c r="I27" s="3"/>
      <c r="J27" s="3" t="n">
        <f aca="false">SUM(C27:I27)</f>
        <v>0.5</v>
      </c>
    </row>
    <row r="28" customFormat="false" ht="12.8" hidden="false" customHeight="false" outlineLevel="0" collapsed="false">
      <c r="A28" s="1"/>
      <c r="C28" s="3"/>
      <c r="D28" s="3"/>
      <c r="E28" s="3"/>
      <c r="F28" s="3"/>
      <c r="G28" s="3"/>
      <c r="H28" s="3"/>
      <c r="I28" s="3"/>
      <c r="J28" s="3"/>
    </row>
    <row r="29" customFormat="false" ht="12.8" hidden="false" customHeight="false" outlineLevel="0" collapsed="false">
      <c r="A29" s="1" t="s">
        <v>18</v>
      </c>
      <c r="B29" s="0" t="s">
        <v>13</v>
      </c>
      <c r="C29" s="3" t="n">
        <v>190978</v>
      </c>
      <c r="D29" s="3" t="n">
        <v>271398</v>
      </c>
      <c r="E29" s="3"/>
      <c r="F29" s="3"/>
      <c r="G29" s="3"/>
      <c r="H29" s="3"/>
      <c r="I29" s="3"/>
      <c r="J29" s="3" t="n">
        <f aca="false">SUM(C29:D29)</f>
        <v>462376</v>
      </c>
    </row>
    <row r="30" customFormat="false" ht="12.8" hidden="false" customHeight="false" outlineLevel="0" collapsed="false">
      <c r="A30" s="1"/>
      <c r="B30" s="0" t="s">
        <v>14</v>
      </c>
      <c r="C30" s="3" t="n">
        <v>277188</v>
      </c>
      <c r="D30" s="3" t="n">
        <v>305535</v>
      </c>
      <c r="E30" s="3"/>
      <c r="F30" s="3"/>
      <c r="G30" s="3"/>
      <c r="H30" s="3"/>
      <c r="I30" s="3"/>
      <c r="J30" s="3" t="n">
        <f aca="false">SUM(C30:D30)</f>
        <v>582723</v>
      </c>
    </row>
    <row r="31" customFormat="false" ht="12.8" hidden="false" customHeight="false" outlineLevel="0" collapsed="false">
      <c r="A31" s="1"/>
      <c r="B31" s="0" t="s">
        <v>15</v>
      </c>
      <c r="C31" s="3" t="n">
        <v>1.8</v>
      </c>
      <c r="D31" s="3" t="n">
        <v>3</v>
      </c>
      <c r="E31" s="3"/>
      <c r="F31" s="3"/>
      <c r="G31" s="3"/>
      <c r="H31" s="3"/>
      <c r="I31" s="3"/>
      <c r="J31" s="3" t="n">
        <f aca="false">SUM(C31:I31)</f>
        <v>4.8</v>
      </c>
    </row>
    <row r="32" customFormat="false" ht="12.8" hidden="false" customHeight="false" outlineLevel="0" collapsed="false">
      <c r="A32" s="1"/>
      <c r="B32" s="0" t="s">
        <v>16</v>
      </c>
      <c r="C32" s="3" t="n">
        <v>1.8</v>
      </c>
      <c r="D32" s="3" t="n">
        <v>2.5</v>
      </c>
      <c r="E32" s="3"/>
      <c r="F32" s="3"/>
      <c r="G32" s="3"/>
      <c r="H32" s="3"/>
      <c r="I32" s="3"/>
      <c r="J32" s="3" t="n">
        <f aca="false">SUM(C32:I32)</f>
        <v>4.3</v>
      </c>
    </row>
    <row r="33" customFormat="false" ht="12.8" hidden="false" customHeight="false" outlineLevel="0" collapsed="false">
      <c r="A33" s="1"/>
      <c r="C33" s="3"/>
      <c r="D33" s="3"/>
      <c r="E33" s="3"/>
      <c r="F33" s="3"/>
      <c r="G33" s="3"/>
      <c r="H33" s="3"/>
      <c r="I33" s="3"/>
      <c r="J33" s="3"/>
    </row>
    <row r="34" customFormat="false" ht="12.8" hidden="false" customHeight="false" outlineLevel="0" collapsed="false">
      <c r="A34" s="1" t="s">
        <v>19</v>
      </c>
      <c r="B34" s="0" t="s">
        <v>13</v>
      </c>
      <c r="C34" s="3" t="n">
        <v>0</v>
      </c>
      <c r="D34" s="3" t="n">
        <v>101136</v>
      </c>
      <c r="E34" s="3"/>
      <c r="F34" s="3"/>
      <c r="G34" s="3"/>
      <c r="H34" s="3"/>
      <c r="I34" s="3"/>
      <c r="J34" s="3" t="n">
        <f aca="false">SUM(C34:D34)</f>
        <v>101136</v>
      </c>
    </row>
    <row r="35" customFormat="false" ht="12.8" hidden="false" customHeight="false" outlineLevel="0" collapsed="false">
      <c r="A35" s="1"/>
      <c r="B35" s="0" t="s">
        <v>14</v>
      </c>
      <c r="C35" s="3" t="n">
        <v>0</v>
      </c>
      <c r="D35" s="3" t="n">
        <v>119424</v>
      </c>
      <c r="E35" s="3"/>
      <c r="F35" s="3"/>
      <c r="G35" s="3"/>
      <c r="H35" s="3"/>
      <c r="I35" s="3"/>
      <c r="J35" s="3" t="n">
        <f aca="false">SUM(C35:D35)</f>
        <v>119424</v>
      </c>
    </row>
    <row r="36" customFormat="false" ht="12.8" hidden="false" customHeight="false" outlineLevel="0" collapsed="false">
      <c r="A36" s="1"/>
      <c r="B36" s="0" t="s">
        <v>15</v>
      </c>
      <c r="C36" s="3" t="n">
        <v>3.6</v>
      </c>
      <c r="D36" s="3" t="n">
        <v>1.5</v>
      </c>
      <c r="E36" s="3"/>
      <c r="F36" s="3"/>
      <c r="G36" s="3"/>
      <c r="H36" s="3"/>
      <c r="I36" s="3"/>
      <c r="J36" s="3" t="n">
        <f aca="false">SUM(C36:I36)</f>
        <v>5.1</v>
      </c>
    </row>
    <row r="37" customFormat="false" ht="12.8" hidden="false" customHeight="false" outlineLevel="0" collapsed="false">
      <c r="A37" s="1"/>
      <c r="B37" s="0" t="s">
        <v>16</v>
      </c>
      <c r="C37" s="3" t="n">
        <v>3.8</v>
      </c>
      <c r="D37" s="3" t="n">
        <v>0.7</v>
      </c>
      <c r="E37" s="3"/>
      <c r="F37" s="3"/>
      <c r="G37" s="3"/>
      <c r="H37" s="3"/>
      <c r="I37" s="3"/>
      <c r="J37" s="3" t="n">
        <f aca="false">SUM(C37:I37)</f>
        <v>4.5</v>
      </c>
    </row>
    <row r="38" customFormat="false" ht="12.8" hidden="false" customHeight="false" outlineLevel="0" collapsed="false">
      <c r="A38" s="1"/>
      <c r="C38" s="3"/>
      <c r="D38" s="3"/>
      <c r="E38" s="3"/>
      <c r="F38" s="3"/>
      <c r="G38" s="3"/>
      <c r="H38" s="3"/>
      <c r="I38" s="3"/>
      <c r="J38" s="3"/>
    </row>
    <row r="39" customFormat="false" ht="12.8" hidden="false" customHeight="false" outlineLevel="0" collapsed="false">
      <c r="A39" s="1" t="s">
        <v>20</v>
      </c>
      <c r="B39" s="0" t="s">
        <v>13</v>
      </c>
      <c r="C39" s="3" t="n">
        <v>266267</v>
      </c>
      <c r="D39" s="3" t="n">
        <v>0</v>
      </c>
      <c r="E39" s="3"/>
      <c r="F39" s="3"/>
      <c r="G39" s="3"/>
      <c r="H39" s="3"/>
      <c r="I39" s="3"/>
      <c r="J39" s="3" t="n">
        <f aca="false">SUM(C39:D39)</f>
        <v>266267</v>
      </c>
    </row>
    <row r="40" customFormat="false" ht="12.8" hidden="false" customHeight="false" outlineLevel="0" collapsed="false">
      <c r="A40" s="1"/>
      <c r="B40" s="0" t="s">
        <v>14</v>
      </c>
      <c r="C40" s="3" t="n">
        <v>282093</v>
      </c>
      <c r="D40" s="3" t="n">
        <v>0</v>
      </c>
      <c r="E40" s="3"/>
      <c r="F40" s="3"/>
      <c r="G40" s="3"/>
      <c r="H40" s="3"/>
      <c r="I40" s="3"/>
      <c r="J40" s="3" t="n">
        <f aca="false">SUM(C40:D40)</f>
        <v>282093</v>
      </c>
    </row>
    <row r="41" customFormat="false" ht="12.8" hidden="false" customHeight="false" outlineLevel="0" collapsed="false">
      <c r="A41" s="1"/>
      <c r="B41" s="0" t="s">
        <v>15</v>
      </c>
      <c r="C41" s="3"/>
      <c r="D41" s="3"/>
      <c r="E41" s="3"/>
      <c r="F41" s="3"/>
      <c r="G41" s="3"/>
      <c r="H41" s="3"/>
      <c r="I41" s="3"/>
      <c r="J41" s="3" t="n">
        <f aca="false">SUM(C41:I41)</f>
        <v>0</v>
      </c>
    </row>
    <row r="42" customFormat="false" ht="12.8" hidden="false" customHeight="false" outlineLevel="0" collapsed="false">
      <c r="A42" s="1"/>
      <c r="B42" s="0" t="s">
        <v>16</v>
      </c>
      <c r="C42" s="3"/>
      <c r="D42" s="3"/>
      <c r="E42" s="3"/>
      <c r="F42" s="3"/>
      <c r="G42" s="3"/>
      <c r="H42" s="3"/>
      <c r="I42" s="3"/>
      <c r="J42" s="3" t="n">
        <f aca="false">SUM(C42:I42)</f>
        <v>0</v>
      </c>
    </row>
    <row r="43" customFormat="false" ht="12.8" hidden="false" customHeight="false" outlineLevel="0" collapsed="false">
      <c r="A43" s="1"/>
      <c r="C43" s="3"/>
      <c r="D43" s="3"/>
      <c r="E43" s="3"/>
      <c r="F43" s="3"/>
      <c r="G43" s="3"/>
      <c r="H43" s="3"/>
      <c r="I43" s="3"/>
      <c r="J43" s="3"/>
    </row>
    <row r="44" customFormat="false" ht="12.8" hidden="false" customHeight="false" outlineLevel="0" collapsed="false">
      <c r="A44" s="1" t="s">
        <v>21</v>
      </c>
      <c r="B44" s="0" t="s">
        <v>13</v>
      </c>
      <c r="C44" s="3" t="n">
        <v>40000</v>
      </c>
      <c r="D44" s="3" t="n">
        <v>0</v>
      </c>
      <c r="E44" s="3"/>
      <c r="F44" s="3"/>
      <c r="G44" s="3"/>
      <c r="H44" s="3"/>
      <c r="I44" s="3"/>
      <c r="J44" s="3" t="n">
        <f aca="false">SUM(C44:D44)</f>
        <v>40000</v>
      </c>
    </row>
    <row r="45" customFormat="false" ht="12.8" hidden="false" customHeight="false" outlineLevel="0" collapsed="false">
      <c r="A45" s="1"/>
      <c r="B45" s="0" t="s">
        <v>14</v>
      </c>
      <c r="C45" s="3" t="n">
        <v>39885</v>
      </c>
      <c r="D45" s="3" t="n">
        <v>0</v>
      </c>
      <c r="E45" s="3"/>
      <c r="F45" s="3"/>
      <c r="G45" s="3"/>
      <c r="H45" s="3"/>
      <c r="I45" s="3"/>
      <c r="J45" s="3" t="n">
        <f aca="false">SUM(C45:D45)</f>
        <v>39885</v>
      </c>
    </row>
    <row r="46" customFormat="false" ht="12.8" hidden="false" customHeight="false" outlineLevel="0" collapsed="false">
      <c r="A46" s="1"/>
      <c r="B46" s="0" t="s">
        <v>15</v>
      </c>
      <c r="C46" s="3"/>
      <c r="D46" s="3"/>
      <c r="E46" s="3"/>
      <c r="F46" s="3"/>
      <c r="G46" s="3"/>
      <c r="H46" s="3"/>
      <c r="I46" s="3"/>
      <c r="J46" s="3" t="n">
        <f aca="false">SUM(C46:I46)</f>
        <v>0</v>
      </c>
    </row>
    <row r="47" customFormat="false" ht="12.8" hidden="false" customHeight="false" outlineLevel="0" collapsed="false">
      <c r="A47" s="1"/>
      <c r="B47" s="0" t="s">
        <v>16</v>
      </c>
      <c r="C47" s="3"/>
      <c r="D47" s="3"/>
      <c r="E47" s="3"/>
      <c r="F47" s="3"/>
      <c r="G47" s="3"/>
      <c r="H47" s="3"/>
      <c r="I47" s="3"/>
      <c r="J47" s="3" t="n">
        <f aca="false">SUM(C47:I47)</f>
        <v>0</v>
      </c>
    </row>
    <row r="48" customFormat="false" ht="12.8" hidden="false" customHeight="false" outlineLevel="0" collapsed="false">
      <c r="A48" s="1"/>
      <c r="C48" s="3"/>
      <c r="D48" s="3"/>
      <c r="E48" s="3"/>
      <c r="F48" s="3"/>
      <c r="G48" s="3"/>
      <c r="H48" s="3"/>
      <c r="I48" s="3"/>
      <c r="J48" s="3"/>
    </row>
    <row r="49" customFormat="false" ht="12.8" hidden="false" customHeight="false" outlineLevel="0" collapsed="false">
      <c r="A49" s="1" t="s">
        <v>22</v>
      </c>
      <c r="B49" s="0" t="s">
        <v>13</v>
      </c>
      <c r="C49" s="3" t="n">
        <v>400711</v>
      </c>
      <c r="D49" s="3" t="n">
        <v>270601</v>
      </c>
      <c r="E49" s="3"/>
      <c r="F49" s="3"/>
      <c r="G49" s="3"/>
      <c r="H49" s="3"/>
      <c r="I49" s="3"/>
      <c r="J49" s="3" t="n">
        <f aca="false">SUM(C49:D49)</f>
        <v>671312</v>
      </c>
    </row>
    <row r="50" customFormat="false" ht="12.8" hidden="false" customHeight="false" outlineLevel="0" collapsed="false">
      <c r="A50" s="1"/>
      <c r="B50" s="0" t="s">
        <v>14</v>
      </c>
      <c r="C50" s="3" t="n">
        <v>391661</v>
      </c>
      <c r="D50" s="3" t="n">
        <v>220313</v>
      </c>
      <c r="E50" s="3"/>
      <c r="F50" s="3"/>
      <c r="G50" s="3"/>
      <c r="H50" s="3"/>
      <c r="I50" s="3"/>
      <c r="J50" s="3" t="n">
        <f aca="false">SUM(C50:D50)</f>
        <v>611974</v>
      </c>
    </row>
    <row r="51" customFormat="false" ht="12.8" hidden="false" customHeight="false" outlineLevel="0" collapsed="false">
      <c r="A51" s="1"/>
      <c r="C51" s="4"/>
      <c r="D51" s="4"/>
      <c r="E51" s="4"/>
      <c r="F51" s="4"/>
      <c r="G51" s="4"/>
      <c r="H51" s="4"/>
      <c r="I51" s="4"/>
      <c r="J51" s="4"/>
    </row>
    <row r="52" customFormat="false" ht="12.8" hidden="false" customHeight="false" outlineLevel="0" collapsed="false">
      <c r="A52" s="1"/>
      <c r="C52" s="4"/>
      <c r="D52" s="4"/>
      <c r="E52" s="4"/>
      <c r="F52" s="4"/>
      <c r="G52" s="4"/>
      <c r="H52" s="4"/>
      <c r="I52" s="4"/>
      <c r="J52" s="4"/>
    </row>
    <row r="53" customFormat="false" ht="12.8" hidden="false" customHeight="false" outlineLevel="0" collapsed="false">
      <c r="A53" s="1" t="s">
        <v>23</v>
      </c>
      <c r="C53" s="3" t="n">
        <v>93662</v>
      </c>
      <c r="D53" s="3" t="n">
        <v>23853</v>
      </c>
      <c r="E53" s="4"/>
      <c r="F53" s="4"/>
      <c r="G53" s="4"/>
      <c r="H53" s="4"/>
      <c r="I53" s="4"/>
      <c r="J53" s="4"/>
    </row>
    <row r="54" customFormat="false" ht="12.8" hidden="false" customHeight="false" outlineLevel="0" collapsed="false">
      <c r="A54" s="1"/>
      <c r="C54" s="5" t="n">
        <f aca="false">(C20+C25+C30+C35+C40+C45+C50)/C53</f>
        <v>11.2001772330294</v>
      </c>
      <c r="D54" s="5" t="n">
        <f aca="false">(D20+D25+D30+D35+D40+D45+D50)/D53</f>
        <v>43.3181151217876</v>
      </c>
      <c r="E54" s="5" t="e">
        <f aca="false">(E20+E25+E30+E35+E40+E45+E50)/E53</f>
        <v>#DIV/0!</v>
      </c>
      <c r="F54" s="5" t="e">
        <f aca="false">(F20+F25+F30+F35+F40+F45+F50)/F53</f>
        <v>#DIV/0!</v>
      </c>
      <c r="G54" s="5" t="e">
        <f aca="false">(G20+G25+G30+G35+G40+G45+G50)/G53</f>
        <v>#DIV/0!</v>
      </c>
      <c r="H54" s="5" t="e">
        <f aca="false">(H20+H25+H30+H35+H40+H45+H50)/H53</f>
        <v>#DIV/0!</v>
      </c>
      <c r="I54" s="5" t="e">
        <f aca="false">(I20+I25+I30+I35+I40+I45+I50)/I53</f>
        <v>#DIV/0!</v>
      </c>
      <c r="J54" s="4"/>
    </row>
    <row r="55" customFormat="false" ht="12.8" hidden="false" customHeight="false" outlineLevel="0" collapsed="false">
      <c r="A55" s="1" t="s">
        <v>24</v>
      </c>
      <c r="C55" s="0" t="n">
        <v>39117</v>
      </c>
      <c r="D55" s="0" t="n">
        <v>7076</v>
      </c>
      <c r="J55" s="0" t="n">
        <f aca="false">SUM(C55:I55)</f>
        <v>46193</v>
      </c>
    </row>
    <row r="56" customFormat="false" ht="12.8" hidden="false" customHeight="false" outlineLevel="0" collapsed="false">
      <c r="A56" s="1"/>
    </row>
    <row r="59" customFormat="false" ht="12.8" hidden="false" customHeight="false" outlineLevel="0" collapsed="false">
      <c r="A59" s="1" t="s">
        <v>37</v>
      </c>
      <c r="C59" s="6" t="n">
        <v>43621</v>
      </c>
      <c r="D59" s="6" t="n">
        <v>43404</v>
      </c>
      <c r="E59" s="6"/>
      <c r="F59" s="6"/>
      <c r="G59" s="6"/>
      <c r="H59" s="6"/>
      <c r="I59" s="6"/>
    </row>
    <row r="63" customFormat="false" ht="12.8" hidden="false" customHeight="false" outlineLevel="0" collapsed="false">
      <c r="A63" s="0" t="s">
        <v>38</v>
      </c>
    </row>
    <row r="64" customFormat="false" ht="12.8" hidden="false" customHeight="false" outlineLevel="0" collapsed="false">
      <c r="A64" s="0" t="s">
        <v>55</v>
      </c>
    </row>
  </sheetData>
  <hyperlinks>
    <hyperlink ref="A14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9"/>
  <sheetViews>
    <sheetView showFormulas="false" showGridLines="true" showRowColHeaders="true" showZeros="true" rightToLeft="false" tabSelected="false" showOutlineSymbols="true" defaultGridColor="true" view="normal" topLeftCell="A18" colorId="64" zoomScale="90" zoomScaleNormal="90" zoomScalePageLayoutView="100" workbookViewId="0">
      <pane xSplit="0" ySplit="678" topLeftCell="A1" activePane="bottomLeft" state="split"/>
      <selection pane="topLeft" activeCell="A18" activeCellId="0" sqref="A18"/>
      <selection pane="bottomLeft" activeCell="B21" activeCellId="0" sqref="B21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7.2"/>
  </cols>
  <sheetData>
    <row r="2" customFormat="false" ht="12.8" hidden="false" customHeight="false" outlineLevel="0" collapsed="false">
      <c r="A2" s="0" t="s">
        <v>0</v>
      </c>
    </row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12.8" hidden="true" customHeight="false" outlineLevel="0" collapsed="false"/>
    <row r="7" customFormat="false" ht="12.8" hidden="true" customHeight="false" outlineLevel="0" collapsed="false"/>
    <row r="8" customFormat="false" ht="12.8" hidden="true" customHeight="false" outlineLevel="0" collapsed="false"/>
    <row r="9" customFormat="false" ht="12.8" hidden="true" customHeight="false" outlineLevel="0" collapsed="false"/>
    <row r="10" customFormat="false" ht="12.8" hidden="true" customHeight="false" outlineLevel="0" collapsed="false"/>
    <row r="11" customFormat="false" ht="12.8" hidden="true" customHeight="false" outlineLevel="0" collapsed="false"/>
    <row r="12" customFormat="false" ht="12.8" hidden="true" customHeight="false" outlineLevel="0" collapsed="false"/>
    <row r="13" customFormat="false" ht="12.8" hidden="true" customHeight="false" outlineLevel="0" collapsed="false"/>
    <row r="14" customFormat="false" ht="12.8" hidden="false" customHeight="false" outlineLevel="0" collapsed="false">
      <c r="A14" s="0" t="s">
        <v>1</v>
      </c>
    </row>
    <row r="16" customFormat="false" ht="12.8" hidden="false" customHeight="false" outlineLevel="0" collapsed="false">
      <c r="A16" s="0" t="s">
        <v>56</v>
      </c>
    </row>
    <row r="18" customFormat="false" ht="12.8" hidden="false" customHeight="false" outlineLevel="0" collapsed="false">
      <c r="B18" s="1" t="s">
        <v>3</v>
      </c>
      <c r="C18" s="2" t="s">
        <v>57</v>
      </c>
      <c r="D18" s="2" t="s">
        <v>58</v>
      </c>
      <c r="E18" s="2" t="s">
        <v>59</v>
      </c>
      <c r="F18" s="2" t="s">
        <v>60</v>
      </c>
      <c r="G18" s="2" t="s">
        <v>61</v>
      </c>
      <c r="H18" s="2" t="s">
        <v>62</v>
      </c>
      <c r="I18" s="2"/>
      <c r="J18" s="2" t="s">
        <v>63</v>
      </c>
    </row>
    <row r="19" customFormat="false" ht="12.8" hidden="false" customHeight="false" outlineLevel="0" collapsed="false">
      <c r="A19" s="1" t="s">
        <v>12</v>
      </c>
      <c r="B19" s="0" t="s">
        <v>13</v>
      </c>
      <c r="C19" s="3" t="n">
        <v>1137689</v>
      </c>
      <c r="D19" s="3" t="n">
        <v>846200</v>
      </c>
      <c r="E19" s="3" t="n">
        <v>1172044</v>
      </c>
      <c r="F19" s="3" t="n">
        <v>1143292</v>
      </c>
      <c r="G19" s="3" t="n">
        <v>2360434</v>
      </c>
      <c r="H19" s="3" t="n">
        <v>1169689</v>
      </c>
      <c r="I19" s="3"/>
      <c r="J19" s="3" t="n">
        <f aca="false">SUM(C19:H19)</f>
        <v>7829348</v>
      </c>
    </row>
    <row r="20" customFormat="false" ht="12.8" hidden="false" customHeight="false" outlineLevel="0" collapsed="false">
      <c r="A20" s="1"/>
      <c r="B20" s="0" t="s">
        <v>14</v>
      </c>
      <c r="C20" s="3" t="n">
        <v>1079174</v>
      </c>
      <c r="D20" s="3" t="n">
        <v>935502</v>
      </c>
      <c r="E20" s="3" t="n">
        <v>1818057</v>
      </c>
      <c r="F20" s="3" t="n">
        <v>901574</v>
      </c>
      <c r="G20" s="3" t="n">
        <v>1537281</v>
      </c>
      <c r="H20" s="3" t="n">
        <v>1028306</v>
      </c>
      <c r="I20" s="3"/>
      <c r="J20" s="3" t="n">
        <f aca="false">SUM(C20:H20)</f>
        <v>7299894</v>
      </c>
    </row>
    <row r="21" customFormat="false" ht="12.8" hidden="false" customHeight="false" outlineLevel="0" collapsed="false">
      <c r="A21" s="1"/>
      <c r="B21" s="0" t="s">
        <v>15</v>
      </c>
      <c r="C21" s="3" t="n">
        <v>4.1</v>
      </c>
      <c r="D21" s="3" t="n">
        <v>3.3</v>
      </c>
      <c r="E21" s="3" t="n">
        <v>4.3</v>
      </c>
      <c r="F21" s="3" t="n">
        <v>5</v>
      </c>
      <c r="G21" s="3" t="n">
        <v>9.1</v>
      </c>
      <c r="H21" s="3" t="n">
        <v>4.7</v>
      </c>
      <c r="I21" s="3"/>
      <c r="J21" s="3" t="n">
        <f aca="false">SUM(C21:I21)</f>
        <v>30.5</v>
      </c>
    </row>
    <row r="22" customFormat="false" ht="12.8" hidden="false" customHeight="false" outlineLevel="0" collapsed="false">
      <c r="A22" s="1"/>
      <c r="B22" s="0" t="s">
        <v>16</v>
      </c>
      <c r="C22" s="3" t="n">
        <v>4.1</v>
      </c>
      <c r="D22" s="3" t="n">
        <v>3.3</v>
      </c>
      <c r="E22" s="3" t="n">
        <v>5.7</v>
      </c>
      <c r="F22" s="3" t="n">
        <v>3.5</v>
      </c>
      <c r="G22" s="3" t="n">
        <v>5.6</v>
      </c>
      <c r="H22" s="3" t="n">
        <v>3.7</v>
      </c>
      <c r="I22" s="3"/>
      <c r="J22" s="3" t="n">
        <f aca="false">SUM(C22:I22)</f>
        <v>25.9</v>
      </c>
    </row>
    <row r="23" customFormat="false" ht="12.8" hidden="false" customHeight="false" outlineLevel="0" collapsed="false">
      <c r="A23" s="1"/>
      <c r="C23" s="3"/>
      <c r="D23" s="3"/>
      <c r="E23" s="3"/>
      <c r="F23" s="3"/>
      <c r="G23" s="3"/>
      <c r="H23" s="3"/>
      <c r="I23" s="3"/>
      <c r="J23" s="3"/>
    </row>
    <row r="24" customFormat="false" ht="12.8" hidden="false" customHeight="false" outlineLevel="0" collapsed="false">
      <c r="A24" s="1" t="s">
        <v>17</v>
      </c>
      <c r="B24" s="0" t="s">
        <v>13</v>
      </c>
      <c r="C24" s="3" t="n">
        <v>270686</v>
      </c>
      <c r="D24" s="3" t="n">
        <v>453653</v>
      </c>
      <c r="E24" s="3" t="n">
        <v>530561</v>
      </c>
      <c r="F24" s="3" t="n">
        <v>715200</v>
      </c>
      <c r="G24" s="3" t="n">
        <v>795600</v>
      </c>
      <c r="H24" s="3" t="n">
        <v>683895</v>
      </c>
      <c r="I24" s="3"/>
      <c r="J24" s="3" t="n">
        <f aca="false">SUM(C24:H24)</f>
        <v>3449595</v>
      </c>
    </row>
    <row r="25" customFormat="false" ht="12.8" hidden="false" customHeight="false" outlineLevel="0" collapsed="false">
      <c r="A25" s="1"/>
      <c r="B25" s="0" t="s">
        <v>14</v>
      </c>
      <c r="C25" s="3" t="n">
        <v>715628</v>
      </c>
      <c r="D25" s="3" t="n">
        <v>388707</v>
      </c>
      <c r="E25" s="3" t="n">
        <v>360136</v>
      </c>
      <c r="F25" s="3" t="n">
        <v>575432</v>
      </c>
      <c r="G25" s="3" t="n">
        <v>342576</v>
      </c>
      <c r="H25" s="3" t="n">
        <v>382022</v>
      </c>
      <c r="I25" s="3"/>
      <c r="J25" s="3" t="n">
        <f aca="false">SUM(C25:H25)</f>
        <v>2764501</v>
      </c>
    </row>
    <row r="26" customFormat="false" ht="12.8" hidden="false" customHeight="false" outlineLevel="0" collapsed="false">
      <c r="A26" s="1"/>
      <c r="B26" s="0" t="s">
        <v>15</v>
      </c>
      <c r="C26" s="3" t="n">
        <v>1.7</v>
      </c>
      <c r="D26" s="3" t="n">
        <v>2.9</v>
      </c>
      <c r="E26" s="3" t="n">
        <v>3.3</v>
      </c>
      <c r="F26" s="3" t="n">
        <v>4.5</v>
      </c>
      <c r="G26" s="3" t="n">
        <v>5.2</v>
      </c>
      <c r="H26" s="3" t="n">
        <v>4.5</v>
      </c>
      <c r="I26" s="3"/>
      <c r="J26" s="3" t="n">
        <f aca="false">SUM(C26:I26)</f>
        <v>22.1</v>
      </c>
    </row>
    <row r="27" customFormat="false" ht="12.8" hidden="false" customHeight="false" outlineLevel="0" collapsed="false">
      <c r="A27" s="1"/>
      <c r="B27" s="0" t="s">
        <v>16</v>
      </c>
      <c r="C27" s="3" t="n">
        <v>4.1</v>
      </c>
      <c r="D27" s="3" t="n">
        <v>2.7</v>
      </c>
      <c r="E27" s="3" t="n">
        <v>2.2</v>
      </c>
      <c r="F27" s="3" t="n">
        <v>3.9</v>
      </c>
      <c r="G27" s="3" t="n">
        <v>2.4</v>
      </c>
      <c r="H27" s="3" t="n">
        <v>2.8</v>
      </c>
      <c r="I27" s="3"/>
      <c r="J27" s="3" t="n">
        <f aca="false">SUM(C27:I27)</f>
        <v>18.1</v>
      </c>
    </row>
    <row r="28" customFormat="false" ht="12.8" hidden="false" customHeight="false" outlineLevel="0" collapsed="false">
      <c r="A28" s="1"/>
      <c r="C28" s="3"/>
      <c r="D28" s="3"/>
      <c r="E28" s="3"/>
      <c r="F28" s="3"/>
      <c r="G28" s="3"/>
      <c r="H28" s="3"/>
      <c r="I28" s="3"/>
      <c r="J28" s="3"/>
    </row>
    <row r="29" customFormat="false" ht="12.8" hidden="false" customHeight="false" outlineLevel="0" collapsed="false">
      <c r="A29" s="1" t="s">
        <v>18</v>
      </c>
      <c r="B29" s="0" t="s">
        <v>13</v>
      </c>
      <c r="C29" s="3" t="n">
        <v>786778</v>
      </c>
      <c r="D29" s="3" t="n">
        <v>676393</v>
      </c>
      <c r="E29" s="3" t="n">
        <v>720066</v>
      </c>
      <c r="F29" s="3" t="n">
        <v>1039600</v>
      </c>
      <c r="G29" s="3" t="n">
        <v>1463600</v>
      </c>
      <c r="H29" s="3" t="n">
        <v>1048618</v>
      </c>
      <c r="I29" s="3"/>
      <c r="J29" s="3" t="n">
        <f aca="false">SUM(C29:H29)</f>
        <v>5735055</v>
      </c>
    </row>
    <row r="30" customFormat="false" ht="12.8" hidden="false" customHeight="false" outlineLevel="0" collapsed="false">
      <c r="A30" s="1"/>
      <c r="B30" s="0" t="s">
        <v>14</v>
      </c>
      <c r="C30" s="3" t="n">
        <v>1048294</v>
      </c>
      <c r="D30" s="3" t="n">
        <v>603722</v>
      </c>
      <c r="E30" s="3" t="n">
        <v>794149</v>
      </c>
      <c r="F30" s="3" t="n">
        <v>1189569</v>
      </c>
      <c r="G30" s="3" t="n">
        <v>1316206</v>
      </c>
      <c r="H30" s="3" t="n">
        <v>1222375</v>
      </c>
      <c r="I30" s="3"/>
      <c r="J30" s="3" t="n">
        <f aca="false">SUM(C30:H30)</f>
        <v>6174315</v>
      </c>
    </row>
    <row r="31" customFormat="false" ht="12.8" hidden="false" customHeight="false" outlineLevel="0" collapsed="false">
      <c r="A31" s="1"/>
      <c r="B31" s="0" t="s">
        <v>15</v>
      </c>
      <c r="C31" s="3" t="n">
        <v>7.2</v>
      </c>
      <c r="D31" s="3" t="n">
        <v>8</v>
      </c>
      <c r="E31" s="3" t="n">
        <v>10</v>
      </c>
      <c r="F31" s="3" t="n">
        <v>10.2</v>
      </c>
      <c r="G31" s="3" t="n">
        <v>14.6</v>
      </c>
      <c r="H31" s="3" t="n">
        <v>10.2</v>
      </c>
      <c r="I31" s="3"/>
      <c r="J31" s="3" t="n">
        <f aca="false">SUM(C31:I31)</f>
        <v>60.2</v>
      </c>
    </row>
    <row r="32" customFormat="false" ht="12.8" hidden="false" customHeight="false" outlineLevel="0" collapsed="false">
      <c r="A32" s="1"/>
      <c r="B32" s="0" t="s">
        <v>16</v>
      </c>
      <c r="C32" s="3" t="n">
        <v>7.7</v>
      </c>
      <c r="D32" s="3" t="n">
        <v>7.8</v>
      </c>
      <c r="E32" s="3" t="n">
        <v>6.7</v>
      </c>
      <c r="F32" s="3" t="n">
        <v>10.4</v>
      </c>
      <c r="G32" s="3" t="n">
        <v>11.3</v>
      </c>
      <c r="H32" s="3" t="n">
        <v>10.2</v>
      </c>
      <c r="I32" s="3"/>
      <c r="J32" s="3" t="n">
        <f aca="false">SUM(C32:I32)</f>
        <v>54.1</v>
      </c>
    </row>
    <row r="33" customFormat="false" ht="12.8" hidden="false" customHeight="false" outlineLevel="0" collapsed="false">
      <c r="A33" s="1"/>
      <c r="C33" s="3"/>
      <c r="D33" s="3"/>
      <c r="E33" s="3"/>
      <c r="F33" s="3"/>
      <c r="G33" s="3"/>
      <c r="H33" s="3"/>
      <c r="I33" s="3"/>
      <c r="J33" s="3"/>
    </row>
    <row r="34" customFormat="false" ht="12.8" hidden="false" customHeight="false" outlineLevel="0" collapsed="false">
      <c r="A34" s="1" t="s">
        <v>19</v>
      </c>
      <c r="B34" s="0" t="s">
        <v>13</v>
      </c>
      <c r="C34" s="3" t="n">
        <v>168485</v>
      </c>
      <c r="D34" s="3" t="n">
        <v>132511</v>
      </c>
      <c r="E34" s="3" t="n">
        <v>0</v>
      </c>
      <c r="F34" s="3" t="n">
        <v>593850</v>
      </c>
      <c r="G34" s="3" t="n">
        <v>509600</v>
      </c>
      <c r="H34" s="3" t="n">
        <v>308531</v>
      </c>
      <c r="I34" s="3"/>
      <c r="J34" s="3" t="n">
        <f aca="false">SUM(C34:H34)</f>
        <v>1712977</v>
      </c>
    </row>
    <row r="35" customFormat="false" ht="12.8" hidden="false" customHeight="false" outlineLevel="0" collapsed="false">
      <c r="A35" s="1"/>
      <c r="B35" s="0" t="s">
        <v>14</v>
      </c>
      <c r="C35" s="3" t="n">
        <v>161521</v>
      </c>
      <c r="D35" s="3" t="n">
        <v>106895</v>
      </c>
      <c r="E35" s="3" t="n">
        <v>0</v>
      </c>
      <c r="F35" s="3" t="n">
        <v>185400</v>
      </c>
      <c r="G35" s="3" t="n">
        <v>129163</v>
      </c>
      <c r="H35" s="3" t="n">
        <v>128914</v>
      </c>
      <c r="I35" s="3"/>
      <c r="J35" s="3" t="n">
        <f aca="false">SUM(C35:H35)</f>
        <v>711893</v>
      </c>
    </row>
    <row r="36" customFormat="false" ht="12.8" hidden="false" customHeight="false" outlineLevel="0" collapsed="false">
      <c r="A36" s="1"/>
      <c r="B36" s="0" t="s">
        <v>15</v>
      </c>
      <c r="C36" s="3" t="n">
        <v>2</v>
      </c>
      <c r="D36" s="3" t="n">
        <v>1.5</v>
      </c>
      <c r="E36" s="3" t="n">
        <v>3.3</v>
      </c>
      <c r="F36" s="3" t="n">
        <v>5.6</v>
      </c>
      <c r="G36" s="3" t="n">
        <v>4.8</v>
      </c>
      <c r="H36" s="3" t="n">
        <v>3</v>
      </c>
      <c r="I36" s="3"/>
      <c r="J36" s="3" t="n">
        <f aca="false">SUM(C36:I36)</f>
        <v>20.2</v>
      </c>
    </row>
    <row r="37" customFormat="false" ht="12.8" hidden="false" customHeight="false" outlineLevel="0" collapsed="false">
      <c r="A37" s="1"/>
      <c r="B37" s="0" t="s">
        <v>16</v>
      </c>
      <c r="C37" s="3" t="n">
        <v>1.2</v>
      </c>
      <c r="D37" s="3" t="n">
        <v>1.4</v>
      </c>
      <c r="E37" s="3" t="n">
        <v>0</v>
      </c>
      <c r="F37" s="3" t="n">
        <v>1.5</v>
      </c>
      <c r="G37" s="3" t="n">
        <v>1.1</v>
      </c>
      <c r="H37" s="3" t="n">
        <v>1.1</v>
      </c>
      <c r="I37" s="3"/>
      <c r="J37" s="3" t="n">
        <f aca="false">SUM(C37:I37)</f>
        <v>6.3</v>
      </c>
    </row>
    <row r="38" customFormat="false" ht="12.8" hidden="false" customHeight="false" outlineLevel="0" collapsed="false">
      <c r="A38" s="1"/>
      <c r="C38" s="3"/>
      <c r="D38" s="3"/>
      <c r="E38" s="3"/>
      <c r="F38" s="3"/>
      <c r="G38" s="3"/>
      <c r="H38" s="3"/>
      <c r="I38" s="3"/>
      <c r="J38" s="3"/>
    </row>
    <row r="39" customFormat="false" ht="12.8" hidden="false" customHeight="false" outlineLevel="0" collapsed="false">
      <c r="A39" s="1" t="s">
        <v>20</v>
      </c>
      <c r="B39" s="0" t="s">
        <v>13</v>
      </c>
      <c r="C39" s="3" t="n">
        <v>390884</v>
      </c>
      <c r="D39" s="3" t="n">
        <v>295294</v>
      </c>
      <c r="E39" s="3" t="n">
        <v>340067</v>
      </c>
      <c r="F39" s="3" t="n">
        <v>0</v>
      </c>
      <c r="G39" s="3"/>
      <c r="H39" s="3" t="n">
        <v>0</v>
      </c>
      <c r="I39" s="3"/>
      <c r="J39" s="3" t="n">
        <f aca="false">SUM(C39:H39)</f>
        <v>1026245</v>
      </c>
    </row>
    <row r="40" customFormat="false" ht="12.8" hidden="false" customHeight="false" outlineLevel="0" collapsed="false">
      <c r="A40" s="1"/>
      <c r="B40" s="0" t="s">
        <v>14</v>
      </c>
      <c r="C40" s="3" t="n">
        <v>365291</v>
      </c>
      <c r="D40" s="3" t="n">
        <v>257351</v>
      </c>
      <c r="E40" s="3" t="n">
        <v>235996</v>
      </c>
      <c r="F40" s="3" t="n">
        <v>0</v>
      </c>
      <c r="G40" s="3"/>
      <c r="H40" s="3" t="n">
        <v>0</v>
      </c>
      <c r="I40" s="3"/>
      <c r="J40" s="3" t="n">
        <f aca="false">SUM(C40:H40)</f>
        <v>858638</v>
      </c>
    </row>
    <row r="41" customFormat="false" ht="12.8" hidden="false" customHeight="false" outlineLevel="0" collapsed="false">
      <c r="A41" s="1"/>
      <c r="B41" s="0" t="s">
        <v>15</v>
      </c>
      <c r="C41" s="3"/>
      <c r="D41" s="3" t="n">
        <v>0.5</v>
      </c>
      <c r="E41" s="3"/>
      <c r="F41" s="3"/>
      <c r="G41" s="3"/>
      <c r="H41" s="3"/>
      <c r="I41" s="3"/>
      <c r="J41" s="3" t="n">
        <f aca="false">SUM(C41:I41)</f>
        <v>0.5</v>
      </c>
    </row>
    <row r="42" customFormat="false" ht="12.8" hidden="false" customHeight="false" outlineLevel="0" collapsed="false">
      <c r="A42" s="1"/>
      <c r="B42" s="0" t="s">
        <v>16</v>
      </c>
      <c r="C42" s="3"/>
      <c r="D42" s="3" t="n">
        <v>0.4</v>
      </c>
      <c r="E42" s="3"/>
      <c r="F42" s="3"/>
      <c r="G42" s="3"/>
      <c r="H42" s="3"/>
      <c r="I42" s="3"/>
      <c r="J42" s="3" t="n">
        <f aca="false">SUM(C42:I42)</f>
        <v>0.4</v>
      </c>
    </row>
    <row r="43" customFormat="false" ht="12.8" hidden="false" customHeight="false" outlineLevel="0" collapsed="false">
      <c r="A43" s="1"/>
      <c r="C43" s="3"/>
      <c r="D43" s="3"/>
      <c r="E43" s="3"/>
      <c r="F43" s="3"/>
      <c r="G43" s="3"/>
      <c r="H43" s="3"/>
      <c r="I43" s="3"/>
      <c r="J43" s="3"/>
    </row>
    <row r="44" customFormat="false" ht="12.8" hidden="false" customHeight="false" outlineLevel="0" collapsed="false">
      <c r="A44" s="1" t="s">
        <v>21</v>
      </c>
      <c r="B44" s="0" t="s">
        <v>13</v>
      </c>
      <c r="C44" s="3" t="n">
        <v>165601</v>
      </c>
      <c r="D44" s="3" t="n">
        <v>142524</v>
      </c>
      <c r="E44" s="3" t="n">
        <v>203075</v>
      </c>
      <c r="F44" s="3" t="n">
        <v>128000</v>
      </c>
      <c r="G44" s="3" t="n">
        <v>129000</v>
      </c>
      <c r="H44" s="3" t="n">
        <v>129347</v>
      </c>
      <c r="I44" s="3"/>
      <c r="J44" s="3" t="n">
        <f aca="false">SUM(C44:H44)</f>
        <v>897547</v>
      </c>
    </row>
    <row r="45" customFormat="false" ht="12.8" hidden="false" customHeight="false" outlineLevel="0" collapsed="false">
      <c r="A45" s="1"/>
      <c r="B45" s="0" t="s">
        <v>14</v>
      </c>
      <c r="C45" s="3" t="n">
        <v>41200</v>
      </c>
      <c r="D45" s="3" t="n">
        <v>139005</v>
      </c>
      <c r="E45" s="3" t="n">
        <v>195787</v>
      </c>
      <c r="F45" s="3" t="n">
        <v>161773</v>
      </c>
      <c r="G45" s="3" t="n">
        <v>103082</v>
      </c>
      <c r="H45" s="3" t="n">
        <v>131156</v>
      </c>
      <c r="I45" s="3"/>
      <c r="J45" s="3" t="n">
        <f aca="false">SUM(C45:H45)</f>
        <v>772003</v>
      </c>
    </row>
    <row r="46" customFormat="false" ht="12.8" hidden="false" customHeight="false" outlineLevel="0" collapsed="false">
      <c r="A46" s="1"/>
      <c r="B46" s="0" t="s">
        <v>15</v>
      </c>
      <c r="C46" s="3"/>
      <c r="D46" s="3"/>
      <c r="E46" s="3"/>
      <c r="F46" s="3"/>
      <c r="G46" s="3"/>
      <c r="H46" s="3"/>
      <c r="I46" s="3"/>
      <c r="J46" s="3"/>
    </row>
    <row r="47" customFormat="false" ht="12.8" hidden="false" customHeight="false" outlineLevel="0" collapsed="false">
      <c r="A47" s="1"/>
      <c r="B47" s="0" t="s">
        <v>16</v>
      </c>
      <c r="C47" s="3"/>
      <c r="D47" s="3"/>
      <c r="E47" s="3"/>
      <c r="F47" s="3"/>
      <c r="G47" s="3"/>
      <c r="H47" s="3"/>
      <c r="I47" s="3"/>
      <c r="J47" s="3"/>
    </row>
    <row r="48" customFormat="false" ht="12.8" hidden="false" customHeight="false" outlineLevel="0" collapsed="false">
      <c r="A48" s="1"/>
      <c r="C48" s="3"/>
      <c r="D48" s="3"/>
      <c r="E48" s="3"/>
      <c r="F48" s="3"/>
      <c r="G48" s="3"/>
      <c r="H48" s="3"/>
      <c r="I48" s="3"/>
      <c r="J48" s="3"/>
    </row>
    <row r="49" customFormat="false" ht="12.8" hidden="false" customHeight="false" outlineLevel="0" collapsed="false">
      <c r="A49" s="1" t="s">
        <v>22</v>
      </c>
      <c r="B49" s="0" t="s">
        <v>13</v>
      </c>
      <c r="C49" s="3" t="n">
        <v>932204</v>
      </c>
      <c r="D49" s="3" t="n">
        <v>301000</v>
      </c>
      <c r="E49" s="3" t="n">
        <v>1403940</v>
      </c>
      <c r="F49" s="3" t="n">
        <v>1348792</v>
      </c>
      <c r="G49" s="3" t="n">
        <v>1797002</v>
      </c>
      <c r="H49" s="3" t="n">
        <v>1200604</v>
      </c>
      <c r="I49" s="3"/>
      <c r="J49" s="3" t="n">
        <f aca="false">SUM(C49:H49)</f>
        <v>6983542</v>
      </c>
    </row>
    <row r="50" customFormat="false" ht="12.8" hidden="false" customHeight="false" outlineLevel="0" collapsed="false">
      <c r="A50" s="1"/>
      <c r="B50" s="0" t="s">
        <v>14</v>
      </c>
      <c r="C50" s="3" t="n">
        <v>1106261</v>
      </c>
      <c r="D50" s="3" t="n">
        <v>312667</v>
      </c>
      <c r="E50" s="3" t="n">
        <v>1041108</v>
      </c>
      <c r="F50" s="3" t="n">
        <v>1385623</v>
      </c>
      <c r="G50" s="3" t="n">
        <v>1509869</v>
      </c>
      <c r="H50" s="3" t="n">
        <v>1152758</v>
      </c>
      <c r="I50" s="3"/>
      <c r="J50" s="3" t="n">
        <f aca="false">SUM(C50:H50)</f>
        <v>6508286</v>
      </c>
    </row>
    <row r="51" customFormat="false" ht="12.8" hidden="false" customHeight="false" outlineLevel="0" collapsed="false">
      <c r="A51" s="1"/>
      <c r="C51" s="4"/>
      <c r="D51" s="4"/>
      <c r="E51" s="4"/>
      <c r="F51" s="4"/>
      <c r="G51" s="4"/>
      <c r="H51" s="4"/>
      <c r="I51" s="4"/>
      <c r="J51" s="4"/>
    </row>
    <row r="52" customFormat="false" ht="12.8" hidden="false" customHeight="false" outlineLevel="0" collapsed="false">
      <c r="A52" s="1"/>
      <c r="C52" s="4"/>
      <c r="D52" s="4"/>
      <c r="E52" s="4"/>
      <c r="F52" s="4"/>
      <c r="G52" s="4"/>
      <c r="H52" s="4"/>
      <c r="I52" s="4"/>
      <c r="J52" s="4"/>
    </row>
    <row r="53" customFormat="false" ht="12.8" hidden="false" customHeight="false" outlineLevel="0" collapsed="false">
      <c r="A53" s="1" t="s">
        <v>23</v>
      </c>
      <c r="C53" s="3" t="n">
        <v>73517</v>
      </c>
      <c r="D53" s="3" t="n">
        <v>43155</v>
      </c>
      <c r="E53" s="3" t="n">
        <v>116072</v>
      </c>
      <c r="F53" s="3" t="n">
        <v>23869</v>
      </c>
      <c r="G53" s="3" t="n">
        <v>18476</v>
      </c>
      <c r="H53" s="3" t="n">
        <v>3518</v>
      </c>
      <c r="I53" s="3"/>
      <c r="J53" s="4"/>
    </row>
    <row r="54" customFormat="false" ht="12.8" hidden="false" customHeight="false" outlineLevel="0" collapsed="false">
      <c r="A54" s="1"/>
      <c r="C54" s="5" t="n">
        <f aca="false">(C20+C25+C30+C35+C40+C45+C50)/C53</f>
        <v>61.4465905844907</v>
      </c>
      <c r="D54" s="5" t="n">
        <f aca="false">(D20+D25+D30+D35+D40+D45+D50)/D53</f>
        <v>63.5812536206697</v>
      </c>
      <c r="E54" s="5" t="n">
        <f aca="false">(E20+E25+E30+E35+E40+E45+E50)/E53</f>
        <v>38.2972034599214</v>
      </c>
      <c r="F54" s="5" t="n">
        <f aca="false">(F20+F25+F30+F35+F40+F45+F50)/F53</f>
        <v>184.313167707068</v>
      </c>
      <c r="G54" s="5" t="n">
        <f aca="false">(G20+G25+G30+G35+G40+G45+G50)/G53</f>
        <v>267.275221909504</v>
      </c>
      <c r="H54" s="5" t="n">
        <f aca="false">(H20+H25+H30+H35+H40+H45+H50)/H53</f>
        <v>1149.95196134167</v>
      </c>
      <c r="I54" s="5" t="e">
        <f aca="false">(I20+I25+I30+I35+I40+I45+I50)/I53</f>
        <v>#DIV/0!</v>
      </c>
      <c r="J54" s="4"/>
    </row>
    <row r="55" customFormat="false" ht="12.8" hidden="false" customHeight="false" outlineLevel="0" collapsed="false">
      <c r="A55" s="1" t="s">
        <v>24</v>
      </c>
      <c r="C55" s="3" t="n">
        <v>26209</v>
      </c>
      <c r="D55" s="3" t="n">
        <v>19519</v>
      </c>
      <c r="E55" s="3" t="n">
        <v>22013</v>
      </c>
      <c r="F55" s="3" t="n">
        <v>23108</v>
      </c>
      <c r="G55" s="3" t="n">
        <v>29919</v>
      </c>
      <c r="H55" s="3" t="n">
        <v>23528</v>
      </c>
      <c r="I55" s="3"/>
      <c r="J55" s="0" t="n">
        <f aca="false">SUM(C55:I55)</f>
        <v>144296</v>
      </c>
    </row>
    <row r="56" customFormat="false" ht="12.8" hidden="false" customHeight="false" outlineLevel="0" collapsed="false">
      <c r="A56" s="1"/>
      <c r="C56" s="4"/>
      <c r="D56" s="4"/>
      <c r="E56" s="4"/>
      <c r="F56" s="4"/>
      <c r="G56" s="4"/>
      <c r="H56" s="4"/>
      <c r="I56" s="4"/>
      <c r="J56" s="4"/>
    </row>
    <row r="57" customFormat="false" ht="12.8" hidden="false" customHeight="false" outlineLevel="0" collapsed="false">
      <c r="A57" s="1"/>
    </row>
    <row r="59" customFormat="false" ht="12.8" hidden="false" customHeight="false" outlineLevel="0" collapsed="false">
      <c r="A59" s="1" t="s">
        <v>37</v>
      </c>
      <c r="C59" s="6" t="n">
        <v>43773</v>
      </c>
      <c r="D59" s="6" t="n">
        <v>43773</v>
      </c>
      <c r="E59" s="6" t="n">
        <v>43430</v>
      </c>
      <c r="F59" s="6" t="n">
        <v>44243</v>
      </c>
      <c r="G59" s="6" t="n">
        <v>44287</v>
      </c>
      <c r="H59" s="6" t="n">
        <v>44649</v>
      </c>
      <c r="I59" s="6"/>
    </row>
  </sheetData>
  <hyperlinks>
    <hyperlink ref="A14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6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63" activeCellId="0" sqref="A63"/>
    </sheetView>
  </sheetViews>
  <sheetFormatPr defaultColWidth="11.53515625" defaultRowHeight="12.8" zeroHeight="false" outlineLevelRow="0" outlineLevelCol="0"/>
  <sheetData>
    <row r="2" customFormat="false" ht="12.8" hidden="false" customHeight="false" outlineLevel="0" collapsed="false">
      <c r="A2" s="0" t="s">
        <v>0</v>
      </c>
    </row>
    <row r="3" customFormat="false" ht="12.8" hidden="true" customHeight="false" outlineLevel="0" collapsed="false"/>
    <row r="4" customFormat="false" ht="12.8" hidden="true" customHeight="false" outlineLevel="0" collapsed="false"/>
    <row r="5" customFormat="false" ht="12.8" hidden="true" customHeight="false" outlineLevel="0" collapsed="false"/>
    <row r="6" customFormat="false" ht="12.8" hidden="true" customHeight="false" outlineLevel="0" collapsed="false"/>
    <row r="7" customFormat="false" ht="12.8" hidden="true" customHeight="false" outlineLevel="0" collapsed="false"/>
    <row r="8" customFormat="false" ht="12.8" hidden="true" customHeight="false" outlineLevel="0" collapsed="false"/>
    <row r="9" customFormat="false" ht="12.8" hidden="true" customHeight="false" outlineLevel="0" collapsed="false"/>
    <row r="10" customFormat="false" ht="12.8" hidden="true" customHeight="false" outlineLevel="0" collapsed="false"/>
    <row r="11" customFormat="false" ht="12.8" hidden="true" customHeight="false" outlineLevel="0" collapsed="false"/>
    <row r="12" customFormat="false" ht="12.8" hidden="true" customHeight="false" outlineLevel="0" collapsed="false"/>
    <row r="13" customFormat="false" ht="12.8" hidden="true" customHeight="false" outlineLevel="0" collapsed="false"/>
    <row r="14" customFormat="false" ht="12.8" hidden="false" customHeight="false" outlineLevel="0" collapsed="false">
      <c r="A14" s="0" t="s">
        <v>1</v>
      </c>
    </row>
    <row r="16" customFormat="false" ht="12.8" hidden="false" customHeight="false" outlineLevel="0" collapsed="false">
      <c r="A16" s="0" t="s">
        <v>64</v>
      </c>
    </row>
    <row r="18" customFormat="false" ht="12.8" hidden="false" customHeight="false" outlineLevel="0" collapsed="false">
      <c r="B18" s="1" t="s">
        <v>3</v>
      </c>
      <c r="C18" s="2" t="s">
        <v>65</v>
      </c>
      <c r="D18" s="2" t="s">
        <v>66</v>
      </c>
      <c r="E18" s="2" t="s">
        <v>67</v>
      </c>
      <c r="F18" s="2" t="s">
        <v>68</v>
      </c>
      <c r="G18" s="2" t="s">
        <v>69</v>
      </c>
      <c r="H18" s="2"/>
      <c r="I18" s="2"/>
      <c r="J18" s="2" t="s">
        <v>70</v>
      </c>
    </row>
    <row r="19" customFormat="false" ht="12.8" hidden="false" customHeight="false" outlineLevel="0" collapsed="false">
      <c r="A19" s="1" t="s">
        <v>12</v>
      </c>
      <c r="B19" s="0" t="s">
        <v>13</v>
      </c>
      <c r="C19" s="0" t="n">
        <f aca="false">VIHA!J19</f>
        <v>13460992</v>
      </c>
      <c r="D19" s="0" t="n">
        <f aca="false">FH!J19</f>
        <v>7349699</v>
      </c>
      <c r="E19" s="0" t="n">
        <f aca="false">IH!J19</f>
        <v>3115332</v>
      </c>
      <c r="F19" s="0" t="n">
        <f aca="false">NH!J19</f>
        <v>201331</v>
      </c>
      <c r="G19" s="0" t="n">
        <f aca="false">VCH!J19</f>
        <v>7829348</v>
      </c>
      <c r="J19" s="0" t="n">
        <f aca="false">SUM(C19:G19)</f>
        <v>31956702</v>
      </c>
    </row>
    <row r="20" customFormat="false" ht="12.8" hidden="false" customHeight="false" outlineLevel="0" collapsed="false">
      <c r="A20" s="1"/>
      <c r="B20" s="0" t="s">
        <v>14</v>
      </c>
      <c r="C20" s="0" t="n">
        <f aca="false">VIHA!J20</f>
        <v>6237936</v>
      </c>
      <c r="D20" s="0" t="n">
        <f aca="false">FH!J20</f>
        <v>4893553</v>
      </c>
      <c r="E20" s="0" t="n">
        <f aca="false">IH!J20</f>
        <v>3570740</v>
      </c>
      <c r="F20" s="0" t="n">
        <f aca="false">NH!J20</f>
        <v>333364</v>
      </c>
      <c r="G20" s="0" t="n">
        <f aca="false">VCH!J20</f>
        <v>7299894</v>
      </c>
      <c r="J20" s="0" t="n">
        <f aca="false">SUM(C20:G20)</f>
        <v>22335487</v>
      </c>
    </row>
    <row r="21" customFormat="false" ht="12.8" hidden="false" customHeight="false" outlineLevel="0" collapsed="false">
      <c r="A21" s="1"/>
      <c r="B21" s="0" t="s">
        <v>15</v>
      </c>
      <c r="C21" s="0" t="n">
        <f aca="false">VIHA!J21</f>
        <v>48.8</v>
      </c>
      <c r="D21" s="0" t="n">
        <f aca="false">FH!J21</f>
        <v>28.5</v>
      </c>
      <c r="E21" s="0" t="n">
        <f aca="false">IH!J21</f>
        <v>14.2</v>
      </c>
      <c r="F21" s="0" t="n">
        <f aca="false">NH!J21</f>
        <v>1</v>
      </c>
      <c r="G21" s="0" t="n">
        <f aca="false">VCH!J21</f>
        <v>30.5</v>
      </c>
      <c r="J21" s="0" t="n">
        <f aca="false">SUM(C21:G21)</f>
        <v>123</v>
      </c>
    </row>
    <row r="22" customFormat="false" ht="12.8" hidden="false" customHeight="false" outlineLevel="0" collapsed="false">
      <c r="A22" s="1"/>
      <c r="B22" s="0" t="s">
        <v>16</v>
      </c>
      <c r="C22" s="0" t="n">
        <f aca="false">VIHA!J22</f>
        <v>26.9</v>
      </c>
      <c r="D22" s="0" t="n">
        <f aca="false">FH!J22</f>
        <v>22.6</v>
      </c>
      <c r="E22" s="0" t="n">
        <f aca="false">IH!J22</f>
        <v>15.2</v>
      </c>
      <c r="F22" s="0" t="n">
        <f aca="false">NH!J22</f>
        <v>1.2</v>
      </c>
      <c r="G22" s="0" t="n">
        <f aca="false">VCH!J22</f>
        <v>25.9</v>
      </c>
      <c r="J22" s="0" t="n">
        <f aca="false">SUM(C22:G22)</f>
        <v>91.8</v>
      </c>
    </row>
    <row r="23" customFormat="false" ht="12.8" hidden="false" customHeight="false" outlineLevel="0" collapsed="false">
      <c r="A23" s="1"/>
      <c r="C23" s="4"/>
      <c r="D23" s="4"/>
      <c r="E23" s="4"/>
      <c r="F23" s="4"/>
      <c r="G23" s="4"/>
      <c r="H23" s="4"/>
      <c r="I23" s="4"/>
      <c r="J23" s="4"/>
    </row>
    <row r="24" customFormat="false" ht="12.8" hidden="false" customHeight="false" outlineLevel="0" collapsed="false">
      <c r="A24" s="1" t="s">
        <v>17</v>
      </c>
      <c r="B24" s="0" t="s">
        <v>13</v>
      </c>
      <c r="C24" s="0" t="n">
        <f aca="false">VIHA!J24</f>
        <v>1870984</v>
      </c>
      <c r="D24" s="0" t="n">
        <f aca="false">FH!J24</f>
        <v>2830094</v>
      </c>
      <c r="E24" s="0" t="n">
        <f aca="false">IH!J24</f>
        <v>1844593</v>
      </c>
      <c r="F24" s="0" t="n">
        <f aca="false">NH!J24</f>
        <v>276257</v>
      </c>
      <c r="G24" s="0" t="n">
        <f aca="false">VCH!J24</f>
        <v>3449595</v>
      </c>
      <c r="J24" s="0" t="n">
        <f aca="false">SUM(C24:G24)</f>
        <v>10271523</v>
      </c>
    </row>
    <row r="25" customFormat="false" ht="12.8" hidden="false" customHeight="false" outlineLevel="0" collapsed="false">
      <c r="A25" s="1"/>
      <c r="B25" s="0" t="s">
        <v>14</v>
      </c>
      <c r="C25" s="0" t="n">
        <f aca="false">VIHA!J25</f>
        <v>375172</v>
      </c>
      <c r="D25" s="0" t="n">
        <f aca="false">FH!J25</f>
        <v>1940848</v>
      </c>
      <c r="E25" s="0" t="n">
        <f aca="false">IH!J25</f>
        <v>1555064</v>
      </c>
      <c r="F25" s="0" t="n">
        <f aca="false">NH!J25</f>
        <v>112835</v>
      </c>
      <c r="G25" s="0" t="n">
        <f aca="false">VCH!J25</f>
        <v>2764501</v>
      </c>
      <c r="J25" s="0" t="n">
        <f aca="false">SUM(C25:G25)</f>
        <v>6748420</v>
      </c>
    </row>
    <row r="26" customFormat="false" ht="12.8" hidden="false" customHeight="false" outlineLevel="0" collapsed="false">
      <c r="A26" s="1"/>
      <c r="B26" s="0" t="s">
        <v>15</v>
      </c>
      <c r="C26" s="0" t="n">
        <f aca="false">VIHA!J26</f>
        <v>12</v>
      </c>
      <c r="D26" s="0" t="n">
        <f aca="false">FH!J26</f>
        <v>19.8</v>
      </c>
      <c r="E26" s="0" t="n">
        <f aca="false">IH!J26</f>
        <v>15.8</v>
      </c>
      <c r="F26" s="0" t="n">
        <f aca="false">NH!J26</f>
        <v>2.7</v>
      </c>
      <c r="G26" s="0" t="n">
        <f aca="false">VCH!J26</f>
        <v>22.1</v>
      </c>
      <c r="J26" s="0" t="n">
        <f aca="false">SUM(C26:G26)</f>
        <v>72.4</v>
      </c>
    </row>
    <row r="27" customFormat="false" ht="12.8" hidden="false" customHeight="false" outlineLevel="0" collapsed="false">
      <c r="A27" s="1"/>
      <c r="B27" s="0" t="s">
        <v>16</v>
      </c>
      <c r="C27" s="0" t="n">
        <f aca="false">VIHA!J27</f>
        <v>2.8</v>
      </c>
      <c r="D27" s="0" t="n">
        <f aca="false">FH!J27</f>
        <v>17</v>
      </c>
      <c r="E27" s="0" t="n">
        <f aca="false">IH!J27</f>
        <v>12.2</v>
      </c>
      <c r="F27" s="0" t="n">
        <f aca="false">NH!J27</f>
        <v>0.5</v>
      </c>
      <c r="G27" s="0" t="n">
        <f aca="false">VCH!J27</f>
        <v>18.1</v>
      </c>
      <c r="J27" s="0" t="n">
        <f aca="false">SUM(C27:G27)</f>
        <v>50.6</v>
      </c>
    </row>
    <row r="28" customFormat="false" ht="12.8" hidden="false" customHeight="false" outlineLevel="0" collapsed="false">
      <c r="A28" s="1"/>
      <c r="C28" s="4"/>
      <c r="D28" s="4"/>
      <c r="E28" s="4"/>
      <c r="F28" s="4"/>
      <c r="G28" s="4"/>
      <c r="H28" s="4"/>
      <c r="I28" s="4"/>
      <c r="J28" s="4"/>
    </row>
    <row r="29" customFormat="false" ht="12.8" hidden="false" customHeight="false" outlineLevel="0" collapsed="false">
      <c r="A29" s="1" t="s">
        <v>18</v>
      </c>
      <c r="B29" s="0" t="s">
        <v>13</v>
      </c>
      <c r="C29" s="0" t="n">
        <f aca="false">VIHA!J29</f>
        <v>7047465</v>
      </c>
      <c r="D29" s="0" t="n">
        <f aca="false">FH!J29</f>
        <v>4463690</v>
      </c>
      <c r="E29" s="0" t="n">
        <f aca="false">IH!J29</f>
        <v>3085516</v>
      </c>
      <c r="F29" s="0" t="n">
        <f aca="false">NH!J29</f>
        <v>462376</v>
      </c>
      <c r="G29" s="0" t="n">
        <f aca="false">VCH!J29</f>
        <v>5735055</v>
      </c>
      <c r="J29" s="0" t="n">
        <f aca="false">SUM(C29:G29)</f>
        <v>20794102</v>
      </c>
    </row>
    <row r="30" customFormat="false" ht="12.8" hidden="false" customHeight="false" outlineLevel="0" collapsed="false">
      <c r="A30" s="1"/>
      <c r="B30" s="0" t="s">
        <v>14</v>
      </c>
      <c r="C30" s="0" t="n">
        <f aca="false">VIHA!J30</f>
        <v>6185484</v>
      </c>
      <c r="D30" s="0" t="n">
        <f aca="false">FH!J30</f>
        <v>3840778</v>
      </c>
      <c r="E30" s="0" t="n">
        <f aca="false">IH!J30</f>
        <v>3748491</v>
      </c>
      <c r="F30" s="0" t="n">
        <f aca="false">NH!J30</f>
        <v>582723</v>
      </c>
      <c r="G30" s="0" t="n">
        <f aca="false">VCH!J30</f>
        <v>6174315</v>
      </c>
      <c r="J30" s="0" t="n">
        <f aca="false">SUM(C30:G30)</f>
        <v>20531791</v>
      </c>
    </row>
    <row r="31" customFormat="false" ht="12.8" hidden="false" customHeight="false" outlineLevel="0" collapsed="false">
      <c r="A31" s="1"/>
      <c r="B31" s="0" t="s">
        <v>15</v>
      </c>
      <c r="C31" s="0" t="n">
        <f aca="false">VIHA!J31</f>
        <v>58.9</v>
      </c>
      <c r="D31" s="0" t="n">
        <f aca="false">FH!J31</f>
        <v>47.5</v>
      </c>
      <c r="E31" s="0" t="n">
        <f aca="false">IH!J31</f>
        <v>39.6</v>
      </c>
      <c r="F31" s="0" t="n">
        <f aca="false">NH!J31</f>
        <v>4.8</v>
      </c>
      <c r="G31" s="0" t="n">
        <f aca="false">VCH!J31</f>
        <v>60.2</v>
      </c>
      <c r="J31" s="0" t="n">
        <f aca="false">SUM(C31:G31)</f>
        <v>211</v>
      </c>
    </row>
    <row r="32" customFormat="false" ht="12.8" hidden="false" customHeight="false" outlineLevel="0" collapsed="false">
      <c r="A32" s="1"/>
      <c r="B32" s="0" t="s">
        <v>16</v>
      </c>
      <c r="C32" s="0" t="n">
        <f aca="false">VIHA!J32</f>
        <v>51.3</v>
      </c>
      <c r="D32" s="0" t="n">
        <f aca="false">FH!J32</f>
        <v>39.5</v>
      </c>
      <c r="E32" s="0" t="n">
        <f aca="false">IH!J32</f>
        <v>36.6</v>
      </c>
      <c r="F32" s="0" t="n">
        <f aca="false">NH!J32</f>
        <v>4.3</v>
      </c>
      <c r="G32" s="0" t="n">
        <f aca="false">VCH!J32</f>
        <v>54.1</v>
      </c>
      <c r="J32" s="0" t="n">
        <f aca="false">SUM(C32:G32)</f>
        <v>185.8</v>
      </c>
    </row>
    <row r="33" customFormat="false" ht="12.8" hidden="false" customHeight="false" outlineLevel="0" collapsed="false">
      <c r="A33" s="1"/>
      <c r="C33" s="4"/>
      <c r="D33" s="4"/>
      <c r="E33" s="4"/>
      <c r="F33" s="4"/>
      <c r="G33" s="4"/>
      <c r="H33" s="4"/>
      <c r="I33" s="4"/>
      <c r="J33" s="4"/>
    </row>
    <row r="34" customFormat="false" ht="12.8" hidden="false" customHeight="false" outlineLevel="0" collapsed="false">
      <c r="A34" s="1" t="s">
        <v>19</v>
      </c>
      <c r="B34" s="0" t="s">
        <v>13</v>
      </c>
      <c r="C34" s="0" t="n">
        <f aca="false">VIHA!J34</f>
        <v>3500055</v>
      </c>
      <c r="D34" s="0" t="n">
        <f aca="false">FH!J34</f>
        <v>2185506</v>
      </c>
      <c r="E34" s="0" t="n">
        <f aca="false">IH!J34</f>
        <v>3141036</v>
      </c>
      <c r="F34" s="0" t="n">
        <f aca="false">NH!J34</f>
        <v>101136</v>
      </c>
      <c r="G34" s="0" t="n">
        <f aca="false">VCH!J34</f>
        <v>1712977</v>
      </c>
      <c r="J34" s="0" t="n">
        <f aca="false">SUM(C34:G34)</f>
        <v>10640710</v>
      </c>
    </row>
    <row r="35" customFormat="false" ht="12.8" hidden="false" customHeight="false" outlineLevel="0" collapsed="false">
      <c r="A35" s="1"/>
      <c r="B35" s="0" t="s">
        <v>14</v>
      </c>
      <c r="C35" s="0" t="n">
        <f aca="false">VIHA!J35</f>
        <v>2480836</v>
      </c>
      <c r="D35" s="0" t="n">
        <f aca="false">FH!J35</f>
        <v>1402050</v>
      </c>
      <c r="E35" s="0" t="n">
        <f aca="false">IH!J35</f>
        <v>2504299</v>
      </c>
      <c r="F35" s="0" t="n">
        <f aca="false">NH!J35</f>
        <v>119424</v>
      </c>
      <c r="G35" s="0" t="n">
        <f aca="false">VCH!J35</f>
        <v>711893</v>
      </c>
      <c r="J35" s="0" t="n">
        <f aca="false">SUM(C35:G35)</f>
        <v>7218502</v>
      </c>
    </row>
    <row r="36" customFormat="false" ht="12.8" hidden="false" customHeight="false" outlineLevel="0" collapsed="false">
      <c r="A36" s="1"/>
      <c r="B36" s="0" t="s">
        <v>15</v>
      </c>
      <c r="C36" s="0" t="n">
        <f aca="false">VIHA!J36</f>
        <v>31</v>
      </c>
      <c r="D36" s="0" t="n">
        <f aca="false">FH!J36</f>
        <v>23.1</v>
      </c>
      <c r="E36" s="0" t="n">
        <f aca="false">IH!J36</f>
        <v>41.3</v>
      </c>
      <c r="F36" s="0" t="n">
        <f aca="false">NH!J36</f>
        <v>5.1</v>
      </c>
      <c r="G36" s="0" t="n">
        <f aca="false">VCH!J36</f>
        <v>20.2</v>
      </c>
      <c r="J36" s="0" t="n">
        <f aca="false">SUM(C36:G36)</f>
        <v>120.7</v>
      </c>
    </row>
    <row r="37" customFormat="false" ht="12.8" hidden="false" customHeight="false" outlineLevel="0" collapsed="false">
      <c r="A37" s="1"/>
      <c r="B37" s="0" t="s">
        <v>16</v>
      </c>
      <c r="C37" s="0" t="n">
        <f aca="false">VIHA!J37</f>
        <v>22.6</v>
      </c>
      <c r="D37" s="0" t="n">
        <f aca="false">FH!J37</f>
        <v>17.7</v>
      </c>
      <c r="E37" s="0" t="n">
        <f aca="false">IH!J37</f>
        <v>29.8</v>
      </c>
      <c r="F37" s="0" t="n">
        <f aca="false">NH!J37</f>
        <v>4.5</v>
      </c>
      <c r="G37" s="0" t="n">
        <f aca="false">VCH!J37</f>
        <v>6.3</v>
      </c>
      <c r="J37" s="0" t="n">
        <f aca="false">SUM(C37:G37)</f>
        <v>80.9</v>
      </c>
    </row>
    <row r="38" customFormat="false" ht="12.8" hidden="false" customHeight="false" outlineLevel="0" collapsed="false">
      <c r="A38" s="1"/>
      <c r="C38" s="4"/>
      <c r="D38" s="4"/>
      <c r="E38" s="4"/>
      <c r="F38" s="4"/>
      <c r="G38" s="4"/>
      <c r="H38" s="4"/>
      <c r="I38" s="4"/>
      <c r="J38" s="4"/>
    </row>
    <row r="39" customFormat="false" ht="12.8" hidden="false" customHeight="false" outlineLevel="0" collapsed="false">
      <c r="A39" s="1" t="s">
        <v>20</v>
      </c>
      <c r="B39" s="0" t="s">
        <v>13</v>
      </c>
      <c r="C39" s="0" t="n">
        <f aca="false">VIHA!J39</f>
        <v>437784</v>
      </c>
      <c r="D39" s="0" t="n">
        <f aca="false">FH!J39</f>
        <v>526097</v>
      </c>
      <c r="E39" s="0" t="n">
        <f aca="false">IH!J39</f>
        <v>529000</v>
      </c>
      <c r="F39" s="0" t="n">
        <f aca="false">NH!J39</f>
        <v>266267</v>
      </c>
      <c r="G39" s="0" t="n">
        <f aca="false">VCH!J39</f>
        <v>1026245</v>
      </c>
      <c r="J39" s="0" t="n">
        <f aca="false">SUM(C39:G39)</f>
        <v>2785393</v>
      </c>
    </row>
    <row r="40" customFormat="false" ht="12.8" hidden="false" customHeight="false" outlineLevel="0" collapsed="false">
      <c r="A40" s="1"/>
      <c r="B40" s="0" t="s">
        <v>14</v>
      </c>
      <c r="C40" s="0" t="n">
        <f aca="false">VIHA!J40</f>
        <v>256895</v>
      </c>
      <c r="D40" s="0" t="n">
        <f aca="false">FH!J40</f>
        <v>339818</v>
      </c>
      <c r="E40" s="0" t="n">
        <f aca="false">IH!J40</f>
        <v>436870</v>
      </c>
      <c r="F40" s="0" t="n">
        <f aca="false">NH!J40</f>
        <v>282093</v>
      </c>
      <c r="G40" s="0" t="n">
        <f aca="false">VCH!J40</f>
        <v>858638</v>
      </c>
      <c r="J40" s="0" t="n">
        <f aca="false">SUM(C40:G40)</f>
        <v>2174314</v>
      </c>
    </row>
    <row r="41" customFormat="false" ht="12.8" hidden="false" customHeight="false" outlineLevel="0" collapsed="false">
      <c r="A41" s="1"/>
      <c r="B41" s="0" t="s">
        <v>15</v>
      </c>
      <c r="C41" s="0" t="n">
        <f aca="false">VIHA!J41</f>
        <v>1.4</v>
      </c>
      <c r="D41" s="0" t="n">
        <f aca="false">FH!J41</f>
        <v>4.1</v>
      </c>
      <c r="E41" s="0" t="n">
        <f aca="false">IH!J41</f>
        <v>1</v>
      </c>
      <c r="F41" s="0" t="n">
        <f aca="false">NH!J41</f>
        <v>0</v>
      </c>
      <c r="G41" s="0" t="n">
        <f aca="false">VCH!J41</f>
        <v>0.5</v>
      </c>
      <c r="J41" s="0" t="n">
        <f aca="false">SUM(C41:G41)</f>
        <v>7</v>
      </c>
    </row>
    <row r="42" customFormat="false" ht="12.8" hidden="false" customHeight="false" outlineLevel="0" collapsed="false">
      <c r="A42" s="1"/>
      <c r="B42" s="0" t="s">
        <v>16</v>
      </c>
      <c r="C42" s="0" t="n">
        <f aca="false">VIHA!J42</f>
        <v>1.2</v>
      </c>
      <c r="D42" s="0" t="n">
        <f aca="false">FH!J42</f>
        <v>4</v>
      </c>
      <c r="E42" s="0" t="n">
        <f aca="false">IH!J42</f>
        <v>1</v>
      </c>
      <c r="F42" s="0" t="n">
        <f aca="false">NH!J42</f>
        <v>0</v>
      </c>
      <c r="G42" s="0" t="n">
        <f aca="false">VCH!J42</f>
        <v>0.4</v>
      </c>
      <c r="J42" s="0" t="n">
        <f aca="false">SUM(C42:G42)</f>
        <v>6.6</v>
      </c>
    </row>
    <row r="43" customFormat="false" ht="12.8" hidden="false" customHeight="false" outlineLevel="0" collapsed="false">
      <c r="A43" s="1"/>
      <c r="C43" s="4"/>
      <c r="D43" s="4"/>
      <c r="E43" s="4"/>
      <c r="F43" s="4"/>
      <c r="G43" s="4"/>
      <c r="H43" s="4"/>
      <c r="I43" s="4"/>
      <c r="J43" s="4"/>
    </row>
    <row r="44" customFormat="false" ht="12.8" hidden="false" customHeight="false" outlineLevel="0" collapsed="false">
      <c r="A44" s="1" t="s">
        <v>21</v>
      </c>
      <c r="B44" s="0" t="s">
        <v>13</v>
      </c>
      <c r="C44" s="0" t="n">
        <f aca="false">VIHA!J44</f>
        <v>52000</v>
      </c>
      <c r="D44" s="0" t="n">
        <f aca="false">FH!J44</f>
        <v>1117278</v>
      </c>
      <c r="E44" s="0" t="n">
        <f aca="false">IH!J44</f>
        <v>333612</v>
      </c>
      <c r="F44" s="0" t="n">
        <f aca="false">NH!J44</f>
        <v>40000</v>
      </c>
      <c r="G44" s="0" t="n">
        <f aca="false">VCH!J44</f>
        <v>897547</v>
      </c>
      <c r="J44" s="0" t="n">
        <f aca="false">SUM(C44:G44)</f>
        <v>2440437</v>
      </c>
    </row>
    <row r="45" customFormat="false" ht="12.8" hidden="false" customHeight="false" outlineLevel="0" collapsed="false">
      <c r="A45" s="1"/>
      <c r="B45" s="0" t="s">
        <v>14</v>
      </c>
      <c r="C45" s="0" t="n">
        <f aca="false">VIHA!J45</f>
        <v>0</v>
      </c>
      <c r="D45" s="0" t="n">
        <f aca="false">FH!J45</f>
        <v>745925</v>
      </c>
      <c r="E45" s="0" t="n">
        <f aca="false">IH!J45</f>
        <v>300935</v>
      </c>
      <c r="F45" s="0" t="n">
        <f aca="false">NH!J45</f>
        <v>39885</v>
      </c>
      <c r="G45" s="0" t="n">
        <f aca="false">VCH!J45</f>
        <v>772003</v>
      </c>
      <c r="J45" s="0" t="n">
        <f aca="false">SUM(C45:G45)</f>
        <v>1858748</v>
      </c>
    </row>
    <row r="46" customFormat="false" ht="12.8" hidden="false" customHeight="false" outlineLevel="0" collapsed="false">
      <c r="A46" s="1"/>
      <c r="B46" s="0" t="s">
        <v>15</v>
      </c>
      <c r="C46" s="0" t="n">
        <f aca="false">VIHA!J46</f>
        <v>8.1</v>
      </c>
      <c r="D46" s="0" t="n">
        <f aca="false">FH!J46</f>
        <v>0</v>
      </c>
      <c r="E46" s="0" t="n">
        <f aca="false">IH!J46</f>
        <v>0</v>
      </c>
      <c r="F46" s="0" t="n">
        <f aca="false">NH!J46</f>
        <v>0</v>
      </c>
      <c r="G46" s="0" t="n">
        <f aca="false">VCH!J46</f>
        <v>0</v>
      </c>
      <c r="J46" s="0" t="n">
        <f aca="false">SUM(C46:G46)</f>
        <v>8.1</v>
      </c>
    </row>
    <row r="47" customFormat="false" ht="12.8" hidden="false" customHeight="false" outlineLevel="0" collapsed="false">
      <c r="A47" s="1"/>
      <c r="B47" s="0" t="s">
        <v>16</v>
      </c>
      <c r="C47" s="0" t="n">
        <f aca="false">VIHA!J47</f>
        <v>6.6</v>
      </c>
      <c r="D47" s="0" t="n">
        <f aca="false">FH!J47</f>
        <v>0</v>
      </c>
      <c r="E47" s="0" t="n">
        <f aca="false">IH!J47</f>
        <v>0</v>
      </c>
      <c r="F47" s="0" t="n">
        <f aca="false">NH!J47</f>
        <v>0</v>
      </c>
      <c r="G47" s="0" t="n">
        <f aca="false">VCH!J47</f>
        <v>0</v>
      </c>
      <c r="J47" s="0" t="n">
        <f aca="false">SUM(C47:G47)</f>
        <v>6.6</v>
      </c>
    </row>
    <row r="48" customFormat="false" ht="12.8" hidden="false" customHeight="false" outlineLevel="0" collapsed="false">
      <c r="A48" s="1"/>
      <c r="C48" s="4"/>
      <c r="D48" s="4"/>
      <c r="E48" s="4"/>
      <c r="F48" s="4"/>
      <c r="G48" s="4"/>
      <c r="H48" s="4"/>
      <c r="I48" s="4"/>
      <c r="J48" s="4"/>
    </row>
    <row r="49" customFormat="false" ht="12.8" hidden="false" customHeight="false" outlineLevel="0" collapsed="false">
      <c r="A49" s="1" t="s">
        <v>22</v>
      </c>
      <c r="B49" s="0" t="s">
        <v>13</v>
      </c>
      <c r="C49" s="0" t="n">
        <f aca="false">VIHA!J49</f>
        <v>6643280</v>
      </c>
      <c r="D49" s="0" t="n">
        <f aca="false">FH!J49</f>
        <v>6427038</v>
      </c>
      <c r="E49" s="0" t="n">
        <f aca="false">IH!J49</f>
        <v>3719521</v>
      </c>
      <c r="F49" s="0" t="n">
        <f aca="false">NH!J49</f>
        <v>671312</v>
      </c>
      <c r="G49" s="0" t="n">
        <f aca="false">VCH!J49</f>
        <v>6983542</v>
      </c>
      <c r="J49" s="0" t="n">
        <f aca="false">SUM(C49:G49)</f>
        <v>24444693</v>
      </c>
    </row>
    <row r="50" customFormat="false" ht="12.8" hidden="false" customHeight="false" outlineLevel="0" collapsed="false">
      <c r="A50" s="1"/>
      <c r="B50" s="0" t="s">
        <v>14</v>
      </c>
      <c r="C50" s="0" t="n">
        <f aca="false">VIHA!J50</f>
        <v>10025281</v>
      </c>
      <c r="D50" s="0" t="n">
        <f aca="false">FH!J50</f>
        <v>6744332</v>
      </c>
      <c r="E50" s="0" t="n">
        <f aca="false">IH!J50</f>
        <v>4901045</v>
      </c>
      <c r="F50" s="0" t="n">
        <f aca="false">NH!J50</f>
        <v>611974</v>
      </c>
      <c r="G50" s="0" t="n">
        <f aca="false">VCH!J50</f>
        <v>6508286</v>
      </c>
      <c r="J50" s="0" t="n">
        <f aca="false">SUM(C50:G50)</f>
        <v>28790918</v>
      </c>
    </row>
    <row r="51" customFormat="false" ht="12.8" hidden="false" customHeight="false" outlineLevel="0" collapsed="false">
      <c r="A51" s="1"/>
      <c r="C51" s="4"/>
      <c r="D51" s="4"/>
      <c r="E51" s="4"/>
      <c r="F51" s="4"/>
      <c r="G51" s="4"/>
      <c r="H51" s="4"/>
      <c r="I51" s="4"/>
      <c r="J51" s="4"/>
    </row>
    <row r="52" customFormat="false" ht="12.8" hidden="false" customHeight="false" outlineLevel="0" collapsed="false">
      <c r="A52" s="1"/>
      <c r="C52" s="4"/>
      <c r="D52" s="4"/>
      <c r="E52" s="4"/>
      <c r="F52" s="4"/>
      <c r="G52" s="4"/>
      <c r="H52" s="4"/>
      <c r="I52" s="4"/>
      <c r="J52" s="4"/>
    </row>
    <row r="53" customFormat="false" ht="12.8" hidden="false" customHeight="false" outlineLevel="0" collapsed="false">
      <c r="A53" s="1"/>
    </row>
    <row r="54" customFormat="false" ht="12.8" hidden="false" customHeight="false" outlineLevel="0" collapsed="false">
      <c r="A54" s="1"/>
    </row>
    <row r="55" customFormat="false" ht="12.8" hidden="false" customHeight="false" outlineLevel="0" collapsed="false">
      <c r="A55" s="1" t="s">
        <v>24</v>
      </c>
      <c r="C55" s="0" t="n">
        <f aca="false">VIHA!J55</f>
        <v>156783</v>
      </c>
      <c r="D55" s="0" t="n">
        <f aca="false">FH!J55</f>
        <v>177581</v>
      </c>
      <c r="E55" s="0" t="n">
        <f aca="false">IH!J55</f>
        <v>169892</v>
      </c>
      <c r="F55" s="0" t="n">
        <f aca="false">NH!J55</f>
        <v>46193</v>
      </c>
      <c r="G55" s="0" t="n">
        <f aca="false">VCH!J55</f>
        <v>144296</v>
      </c>
      <c r="J55" s="0" t="n">
        <f aca="false">SUM(C55:G55)</f>
        <v>694745</v>
      </c>
    </row>
    <row r="63" customFormat="false" ht="12.8" hidden="false" customHeight="false" outlineLevel="0" collapsed="false">
      <c r="A63" s="0" t="s">
        <v>71</v>
      </c>
    </row>
    <row r="64" customFormat="false" ht="12.8" hidden="false" customHeight="false" outlineLevel="0" collapsed="false">
      <c r="A64" s="0" t="s">
        <v>72</v>
      </c>
    </row>
  </sheetData>
  <hyperlinks>
    <hyperlink ref="A14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252"/>
  <sheetViews>
    <sheetView showFormulas="false" showGridLines="true" showRowColHeaders="true" showZeros="true" rightToLeft="false" tabSelected="true" showOutlineSymbols="true" defaultGridColor="true" view="normal" topLeftCell="A84" colorId="64" zoomScale="90" zoomScaleNormal="9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26.48"/>
    <col collapsed="false" customWidth="true" hidden="false" outlineLevel="0" max="2" min="2" style="0" width="20.13"/>
    <col collapsed="false" customWidth="true" hidden="false" outlineLevel="0" max="7" min="3" style="0" width="14.05"/>
    <col collapsed="false" customWidth="true" hidden="false" outlineLevel="0" max="8" min="8" style="0" width="16.86"/>
    <col collapsed="false" customWidth="true" hidden="false" outlineLevel="0" max="10" min="9" style="0" width="14.05"/>
    <col collapsed="false" customWidth="true" hidden="false" outlineLevel="0" max="12" min="12" style="0" width="20.13"/>
    <col collapsed="false" customWidth="true" hidden="false" outlineLevel="0" max="13" min="13" style="0" width="40.53"/>
    <col collapsed="false" customWidth="true" hidden="false" outlineLevel="0" max="14" min="14" style="0" width="65.64"/>
    <col collapsed="false" customWidth="true" hidden="false" outlineLevel="0" max="15" min="15" style="0" width="14.91"/>
    <col collapsed="false" customWidth="true" hidden="false" outlineLevel="0" max="16" min="16" style="0" width="20.13"/>
    <col collapsed="false" customWidth="true" hidden="false" outlineLevel="0" max="17" min="17" style="0" width="15.8"/>
    <col collapsed="false" customWidth="true" hidden="false" outlineLevel="0" max="18" min="18" style="0" width="16.23"/>
    <col collapsed="false" customWidth="true" hidden="false" outlineLevel="0" max="25" min="25" style="0" width="13.5"/>
    <col collapsed="false" customWidth="true" hidden="false" outlineLevel="0" max="26" min="26" style="0" width="9.94"/>
    <col collapsed="false" customWidth="true" hidden="false" outlineLevel="0" max="27" min="27" style="0" width="5.09"/>
    <col collapsed="false" customWidth="true" hidden="false" outlineLevel="0" max="38" min="38" style="0" width="6.75"/>
  </cols>
  <sheetData>
    <row r="1" customFormat="false" ht="12.8" hidden="false" customHeight="false" outlineLevel="0" collapsed="false">
      <c r="A1" s="0" t="s">
        <v>70</v>
      </c>
      <c r="B1" s="7" t="s">
        <v>73</v>
      </c>
    </row>
    <row r="3" customFormat="false" ht="33.35" hidden="false" customHeight="true" outlineLevel="0" collapsed="false">
      <c r="A3" s="8" t="s">
        <v>74</v>
      </c>
    </row>
    <row r="4" customFormat="false" ht="80.95" hidden="false" customHeight="true" outlineLevel="0" collapsed="false">
      <c r="A4" s="9" t="str">
        <f aca="false">A16</f>
        <v>Province-Wide</v>
      </c>
      <c r="B4" s="10"/>
      <c r="C4" s="10"/>
      <c r="D4" s="10"/>
      <c r="E4" s="10"/>
      <c r="F4" s="10"/>
      <c r="G4" s="10"/>
      <c r="H4" s="10"/>
      <c r="I4" s="10"/>
      <c r="J4" s="10"/>
    </row>
    <row r="5" customFormat="false" ht="25.8" hidden="false" customHeight="true" outlineLevel="0" collapsed="false"/>
    <row r="6" customFormat="false" ht="17.35" hidden="false" customHeight="false" outlineLevel="0" collapsed="false">
      <c r="A6" s="11" t="str">
        <f aca="false">IF(C$18="","",C$18)</f>
        <v>Island</v>
      </c>
      <c r="G6" s="11" t="s">
        <v>75</v>
      </c>
      <c r="H6" s="12" t="n">
        <f aca="false">$J$73</f>
        <v>89658180</v>
      </c>
    </row>
    <row r="7" customFormat="false" ht="17.35" hidden="false" customHeight="false" outlineLevel="0" collapsed="false">
      <c r="A7" s="11" t="str">
        <f aca="false">IF(D$18="","",D$18)</f>
        <v>Fraser</v>
      </c>
      <c r="G7" s="11" t="s">
        <v>76</v>
      </c>
      <c r="H7" s="13" t="n">
        <f aca="false">$J$78</f>
        <v>694745</v>
      </c>
    </row>
    <row r="8" customFormat="false" ht="17.35" hidden="false" customHeight="false" outlineLevel="0" collapsed="false">
      <c r="A8" s="11" t="str">
        <f aca="false">IF(E$18="","",E$18)</f>
        <v>Interior</v>
      </c>
      <c r="G8" s="11" t="s">
        <v>77</v>
      </c>
      <c r="H8" s="12" t="n">
        <f aca="false">$J$79</f>
        <v>129.051925526632</v>
      </c>
    </row>
    <row r="9" customFormat="false" ht="17.35" hidden="false" customHeight="false" outlineLevel="0" collapsed="false">
      <c r="A9" s="11" t="str">
        <f aca="false">IF(F$18="","",F$18)</f>
        <v>Northern</v>
      </c>
      <c r="G9" s="11" t="s">
        <v>78</v>
      </c>
      <c r="H9" s="12" t="n">
        <f aca="false">$J$80</f>
        <v>41.4409862611462</v>
      </c>
    </row>
    <row r="10" customFormat="false" ht="17.35" hidden="false" customHeight="false" outlineLevel="0" collapsed="false">
      <c r="A10" s="11" t="str">
        <f aca="false">IF(G$18="","",G$18)</f>
        <v>Vancouver Coastal</v>
      </c>
    </row>
    <row r="11" customFormat="false" ht="17.35" hidden="false" customHeight="false" outlineLevel="0" collapsed="false">
      <c r="A11" s="11" t="str">
        <f aca="false">IF(H$18="","",H$18)</f>
        <v/>
      </c>
    </row>
    <row r="12" customFormat="false" ht="17.35" hidden="false" customHeight="false" outlineLevel="0" collapsed="false">
      <c r="A12" s="11" t="str">
        <f aca="false">IF(I$18="","",I$18)</f>
        <v/>
      </c>
    </row>
    <row r="13" customFormat="false" ht="342.7" hidden="false" customHeight="true" outlineLevel="0" collapsed="false"/>
    <row r="14" customFormat="false" ht="240.6" hidden="false" customHeight="true" outlineLevel="0" collapsed="false"/>
    <row r="15" customFormat="false" ht="95.35" hidden="false" customHeight="true" outlineLevel="0" collapsed="false">
      <c r="A15" s="0" t="s">
        <v>79</v>
      </c>
    </row>
    <row r="16" customFormat="false" ht="54.85" hidden="false" customHeight="true" outlineLevel="0" collapsed="false">
      <c r="A16" s="14" t="str">
        <f aca="true">IF(ISBLANK(INDIRECT("'"&amp;$A$1&amp;"'!"&amp;CELL("address",A16))), "", INDIRECT("'"&amp;$A$1&amp;"'!"&amp;CELL("address",A16)))</f>
        <v>Province-Wide</v>
      </c>
      <c r="B16" s="10"/>
      <c r="C16" s="10"/>
      <c r="D16" s="10"/>
      <c r="E16" s="10"/>
      <c r="F16" s="10"/>
      <c r="G16" s="10"/>
      <c r="H16" s="10"/>
      <c r="I16" s="10"/>
      <c r="J16" s="15" t="str">
        <f aca="false">A3</f>
        <v>UPCC performance FY2022/2023</v>
      </c>
    </row>
    <row r="17" customFormat="false" ht="17.35" hidden="false" customHeight="false" outlineLevel="0" collapsed="false">
      <c r="C17" s="16"/>
      <c r="L17" s="17"/>
      <c r="P17" s="1" t="s">
        <v>80</v>
      </c>
      <c r="Q17" s="0" t="s">
        <v>13</v>
      </c>
      <c r="R17" s="5" t="n">
        <f aca="false">C19+C27</f>
        <v>15331976</v>
      </c>
      <c r="S17" s="5" t="n">
        <f aca="false">D19+D27</f>
        <v>10179793</v>
      </c>
      <c r="T17" s="5" t="n">
        <f aca="false">E19+E27</f>
        <v>4959925</v>
      </c>
      <c r="U17" s="5" t="n">
        <f aca="false">F19+F27</f>
        <v>477588</v>
      </c>
      <c r="V17" s="5" t="n">
        <f aca="false">G19+G27</f>
        <v>11278943</v>
      </c>
      <c r="W17" s="18" t="e">
        <f aca="false">H19+H27</f>
        <v>#VALUE!</v>
      </c>
      <c r="X17" s="18" t="e">
        <f aca="false">I19+I27</f>
        <v>#VALUE!</v>
      </c>
      <c r="Y17" s="18" t="n">
        <f aca="false">J19+J27</f>
        <v>42228225</v>
      </c>
      <c r="AE17" s="8"/>
    </row>
    <row r="18" customFormat="false" ht="17" hidden="false" customHeight="true" outlineLevel="0" collapsed="false">
      <c r="A18" s="19"/>
      <c r="B18" s="20" t="s">
        <v>3</v>
      </c>
      <c r="C18" s="17" t="str">
        <f aca="true">IF(ISBLANK(INDIRECT("'"&amp;$A$1&amp;"'!"&amp;CELL("address",C18))), "", INDIRECT("'"&amp;$A$1&amp;"'!"&amp;CELL("address",C18)))</f>
        <v>Island</v>
      </c>
      <c r="D18" s="17" t="str">
        <f aca="true">IF(ISBLANK(INDIRECT("'"&amp;$A$1&amp;"'!"&amp;CELL("address",D18))), "", INDIRECT("'"&amp;$A$1&amp;"'!"&amp;CELL("address",D18)))</f>
        <v>Fraser</v>
      </c>
      <c r="E18" s="17" t="str">
        <f aca="true">IF(ISBLANK(INDIRECT("'"&amp;$A$1&amp;"'!"&amp;CELL("address",E18))), "", INDIRECT("'"&amp;$A$1&amp;"'!"&amp;CELL("address",E18)))</f>
        <v>Interior</v>
      </c>
      <c r="F18" s="17" t="str">
        <f aca="true">IF(ISBLANK(INDIRECT("'"&amp;$A$1&amp;"'!"&amp;CELL("address",F18))), "", INDIRECT("'"&amp;$A$1&amp;"'!"&amp;CELL("address",F18)))</f>
        <v>Northern</v>
      </c>
      <c r="G18" s="17" t="str">
        <f aca="true">IF(ISBLANK(INDIRECT("'"&amp;$A$1&amp;"'!"&amp;CELL("address",G18))), "", INDIRECT("'"&amp;$A$1&amp;"'!"&amp;CELL("address",G18)))</f>
        <v>Vancouver Coastal</v>
      </c>
      <c r="H18" s="17" t="str">
        <f aca="true">IF(ISBLANK(INDIRECT("'"&amp;$A$1&amp;"'!"&amp;CELL("address",H18))), "", INDIRECT("'"&amp;$A$1&amp;"'!"&amp;CELL("address",H18)))</f>
        <v/>
      </c>
      <c r="I18" s="17" t="str">
        <f aca="true">IF(ISBLANK(INDIRECT("'"&amp;$A$1&amp;"'!"&amp;CELL("address",I18))), "", INDIRECT("'"&amp;$A$1&amp;"'!"&amp;CELL("address",I18)))</f>
        <v/>
      </c>
      <c r="J18" s="21" t="s">
        <v>70</v>
      </c>
      <c r="P18" s="1"/>
      <c r="Q18" s="0" t="s">
        <v>14</v>
      </c>
      <c r="R18" s="5" t="n">
        <f aca="false">C20+C28</f>
        <v>6613108</v>
      </c>
      <c r="S18" s="5" t="n">
        <f aca="false">D20+D28</f>
        <v>6834401</v>
      </c>
      <c r="T18" s="5" t="n">
        <f aca="false">E20+E28</f>
        <v>5125804</v>
      </c>
      <c r="U18" s="5" t="n">
        <f aca="false">F20+F28</f>
        <v>446199</v>
      </c>
      <c r="V18" s="5" t="n">
        <f aca="false">G20+G28</f>
        <v>10064395</v>
      </c>
      <c r="W18" s="18" t="e">
        <f aca="false">H20+H28</f>
        <v>#VALUE!</v>
      </c>
      <c r="X18" s="18" t="e">
        <f aca="false">I20+I28</f>
        <v>#VALUE!</v>
      </c>
      <c r="Y18" s="18" t="n">
        <f aca="false">J20+J28</f>
        <v>29083907</v>
      </c>
      <c r="AE18" s="8"/>
    </row>
    <row r="19" customFormat="false" ht="17" hidden="false" customHeight="true" outlineLevel="0" collapsed="false">
      <c r="A19" s="20" t="s">
        <v>12</v>
      </c>
      <c r="B19" s="19" t="s">
        <v>13</v>
      </c>
      <c r="C19" s="22" t="n">
        <f aca="true">IF(ISBLANK(INDIRECT("'"&amp;$A$1&amp;"'!"&amp;CELL("address",C19))), "", INDIRECT("'"&amp;$A$1&amp;"'!"&amp;CELL("address",C19)))</f>
        <v>13460992</v>
      </c>
      <c r="D19" s="22" t="n">
        <f aca="true">IF(ISBLANK(INDIRECT("'"&amp;$A$1&amp;"'!"&amp;CELL("address",D19))), "", INDIRECT("'"&amp;$A$1&amp;"'!"&amp;CELL("address",D19)))</f>
        <v>7349699</v>
      </c>
      <c r="E19" s="22" t="n">
        <f aca="true">IF(ISBLANK(INDIRECT("'"&amp;$A$1&amp;"'!"&amp;CELL("address",E19))), "", INDIRECT("'"&amp;$A$1&amp;"'!"&amp;CELL("address",E19)))</f>
        <v>3115332</v>
      </c>
      <c r="F19" s="22" t="n">
        <f aca="true">IF(ISBLANK(INDIRECT("'"&amp;$A$1&amp;"'!"&amp;CELL("address",F19))), "", INDIRECT("'"&amp;$A$1&amp;"'!"&amp;CELL("address",F19)))</f>
        <v>201331</v>
      </c>
      <c r="G19" s="22" t="n">
        <f aca="true">IF(ISBLANK(INDIRECT("'"&amp;$A$1&amp;"'!"&amp;CELL("address",G19))), "", INDIRECT("'"&amp;$A$1&amp;"'!"&amp;CELL("address",G19)))</f>
        <v>7829348</v>
      </c>
      <c r="H19" s="22" t="str">
        <f aca="true">IF(ISBLANK(INDIRECT("'"&amp;$A$1&amp;"'!"&amp;CELL("address",H19))), "", INDIRECT("'"&amp;$A$1&amp;"'!"&amp;CELL("address",H19)))</f>
        <v/>
      </c>
      <c r="I19" s="22" t="str">
        <f aca="true">IF(ISBLANK(INDIRECT("'"&amp;$A$1&amp;"'!"&amp;CELL("address",I19))), "", INDIRECT("'"&amp;$A$1&amp;"'!"&amp;CELL("address",I19)))</f>
        <v/>
      </c>
      <c r="J19" s="23" t="n">
        <f aca="false">SUM(C19:I19)</f>
        <v>31956702</v>
      </c>
      <c r="P19" s="1"/>
      <c r="Q19" s="0" t="s">
        <v>81</v>
      </c>
      <c r="R19" s="4" t="n">
        <f aca="false">R18/R17</f>
        <v>0.43132783406392</v>
      </c>
      <c r="S19" s="4" t="n">
        <f aca="false">S18/S17</f>
        <v>0.671369349062402</v>
      </c>
      <c r="T19" s="4" t="n">
        <f aca="false">T18/T17</f>
        <v>1.03344385247761</v>
      </c>
      <c r="U19" s="4" t="n">
        <f aca="false">U18/U17</f>
        <v>0.93427598683384</v>
      </c>
      <c r="V19" s="4" t="n">
        <f aca="false">V18/V17</f>
        <v>0.892317214476569</v>
      </c>
      <c r="W19" s="4" t="e">
        <f aca="false">W18/W17</f>
        <v>#VALUE!</v>
      </c>
      <c r="X19" s="4" t="e">
        <f aca="false">X18/X17</f>
        <v>#VALUE!</v>
      </c>
      <c r="Y19" s="4" t="n">
        <f aca="false">Y18/Y17</f>
        <v>0.688731458639334</v>
      </c>
      <c r="AE19" s="8"/>
    </row>
    <row r="20" customFormat="false" ht="17" hidden="false" customHeight="true" outlineLevel="0" collapsed="false">
      <c r="A20" s="20"/>
      <c r="B20" s="19" t="s">
        <v>14</v>
      </c>
      <c r="C20" s="22" t="n">
        <f aca="true">IF(ISBLANK(INDIRECT("'"&amp;$A$1&amp;"'!"&amp;CELL("address",C20))), "", INDIRECT("'"&amp;$A$1&amp;"'!"&amp;CELL("address",C20)))</f>
        <v>6237936</v>
      </c>
      <c r="D20" s="22" t="n">
        <f aca="true">IF(ISBLANK(INDIRECT("'"&amp;$A$1&amp;"'!"&amp;CELL("address",D20))), "", INDIRECT("'"&amp;$A$1&amp;"'!"&amp;CELL("address",D20)))</f>
        <v>4893553</v>
      </c>
      <c r="E20" s="22" t="n">
        <f aca="true">IF(ISBLANK(INDIRECT("'"&amp;$A$1&amp;"'!"&amp;CELL("address",E20))), "", INDIRECT("'"&amp;$A$1&amp;"'!"&amp;CELL("address",E20)))</f>
        <v>3570740</v>
      </c>
      <c r="F20" s="22" t="n">
        <f aca="true">IF(ISBLANK(INDIRECT("'"&amp;$A$1&amp;"'!"&amp;CELL("address",F20))), "", INDIRECT("'"&amp;$A$1&amp;"'!"&amp;CELL("address",F20)))</f>
        <v>333364</v>
      </c>
      <c r="G20" s="22" t="n">
        <f aca="true">IF(ISBLANK(INDIRECT("'"&amp;$A$1&amp;"'!"&amp;CELL("address",G20))), "", INDIRECT("'"&amp;$A$1&amp;"'!"&amp;CELL("address",G20)))</f>
        <v>7299894</v>
      </c>
      <c r="H20" s="22" t="str">
        <f aca="true">IF(ISBLANK(INDIRECT("'"&amp;$A$1&amp;"'!"&amp;CELL("address",H20))), "", INDIRECT("'"&amp;$A$1&amp;"'!"&amp;CELL("address",H20)))</f>
        <v/>
      </c>
      <c r="I20" s="22" t="str">
        <f aca="true">IF(ISBLANK(INDIRECT("'"&amp;$A$1&amp;"'!"&amp;CELL("address",I20))), "", INDIRECT("'"&amp;$A$1&amp;"'!"&amp;CELL("address",I20)))</f>
        <v/>
      </c>
      <c r="J20" s="23" t="n">
        <f aca="false">SUM(C20:I20)</f>
        <v>22335487</v>
      </c>
      <c r="L20" s="24"/>
      <c r="P20" s="1"/>
      <c r="Q20" s="0" t="s">
        <v>82</v>
      </c>
      <c r="R20" s="4" t="n">
        <f aca="false">R18/C$73</f>
        <v>0.258712559665661</v>
      </c>
      <c r="S20" s="4" t="n">
        <f aca="false">S18/D$73</f>
        <v>0.34331122888363</v>
      </c>
      <c r="T20" s="4" t="n">
        <f aca="false">T18/E$73</f>
        <v>0.301208806680956</v>
      </c>
      <c r="U20" s="4" t="n">
        <f aca="false">U18/F$73</f>
        <v>0.214282009587485</v>
      </c>
      <c r="V20" s="4" t="n">
        <f aca="false">V18/G$73</f>
        <v>0.401139240153164</v>
      </c>
      <c r="W20" s="4" t="e">
        <f aca="false">W18/H$73</f>
        <v>#VALUE!</v>
      </c>
      <c r="X20" s="4" t="e">
        <f aca="false">X18/I$73</f>
        <v>#VALUE!</v>
      </c>
      <c r="Y20" s="4" t="n">
        <f aca="false">Y18/J$73</f>
        <v>0.324386542309915</v>
      </c>
      <c r="AE20" s="8"/>
    </row>
    <row r="21" customFormat="false" ht="17" hidden="false" customHeight="true" outlineLevel="0" collapsed="false">
      <c r="A21" s="20"/>
      <c r="B21" s="19" t="s">
        <v>81</v>
      </c>
      <c r="C21" s="25" t="n">
        <f aca="false">IF(OR(C20="",C19=0), "", C20/C19)</f>
        <v>0.463408343159256</v>
      </c>
      <c r="D21" s="25" t="n">
        <f aca="false">IF(OR(D20="",D19=0), "", D20/D19)</f>
        <v>0.665816790592377</v>
      </c>
      <c r="E21" s="25" t="n">
        <f aca="false">IF(OR(E20="",E19=0), "", E20/E19)</f>
        <v>1.14618281454432</v>
      </c>
      <c r="F21" s="25" t="n">
        <f aca="false">IF(OR(F20="",F19=0), "", F20/F19)</f>
        <v>1.65580064669624</v>
      </c>
      <c r="G21" s="25" t="n">
        <f aca="false">IF(OR(G20="",G19=0), "", G20/G19)</f>
        <v>0.932375722729402</v>
      </c>
      <c r="H21" s="25" t="str">
        <f aca="false">IF(OR(H20="",H19=0), "", H20/H19)</f>
        <v/>
      </c>
      <c r="I21" s="25" t="str">
        <f aca="false">IF(OR(I20="",I19=0), "", I20/I19)</f>
        <v/>
      </c>
      <c r="J21" s="25" t="n">
        <f aca="false">IF(J19=0," ",J20/J19)</f>
        <v>0.69892966426886</v>
      </c>
      <c r="P21" s="1"/>
    </row>
    <row r="22" customFormat="false" ht="17" hidden="false" customHeight="true" outlineLevel="0" collapsed="false">
      <c r="A22" s="20"/>
      <c r="B22" s="19" t="s">
        <v>82</v>
      </c>
      <c r="C22" s="25" t="n">
        <f aca="false">IF(C20="","",C20/C$73)</f>
        <v>0.244035389954402</v>
      </c>
      <c r="D22" s="25" t="n">
        <f aca="false">IF(D20="","",D20/D$73)</f>
        <v>0.245816962457599</v>
      </c>
      <c r="E22" s="25" t="n">
        <f aca="false">IF(E20="","",E20/E$73)</f>
        <v>0.209828220971375</v>
      </c>
      <c r="F22" s="25" t="n">
        <f aca="false">IF(F20="","",F20/F$73)</f>
        <v>0.160094280453614</v>
      </c>
      <c r="G22" s="25" t="n">
        <f aca="false">IF(G20="","",G20/G$73)</f>
        <v>0.290953796264816</v>
      </c>
      <c r="H22" s="25" t="str">
        <f aca="false">IF(H20="","",H20/H$73)</f>
        <v/>
      </c>
      <c r="I22" s="25" t="str">
        <f aca="false">IF(I20="","",I20/I$73)</f>
        <v/>
      </c>
      <c r="J22" s="25" t="n">
        <f aca="false">J20/J$73</f>
        <v>0.249118228810801</v>
      </c>
      <c r="P22" s="1"/>
    </row>
    <row r="23" customFormat="false" ht="17" hidden="false" customHeight="true" outlineLevel="0" collapsed="false">
      <c r="A23" s="20"/>
      <c r="B23" s="19" t="s">
        <v>83</v>
      </c>
      <c r="C23" s="26" t="n">
        <f aca="true">IF(ISBLANK(INDIRECT("'"&amp;$A$1&amp;"'!"&amp;CELL("address",C21))), "", INDIRECT("'"&amp;$A$1&amp;"'!"&amp;CELL("address",C21)))</f>
        <v>48.8</v>
      </c>
      <c r="D23" s="26" t="n">
        <f aca="true">IF(ISBLANK(INDIRECT("'"&amp;$A$1&amp;"'!"&amp;CELL("address",D21))), "", INDIRECT("'"&amp;$A$1&amp;"'!"&amp;CELL("address",D21)))</f>
        <v>28.5</v>
      </c>
      <c r="E23" s="26" t="n">
        <f aca="true">IF(ISBLANK(INDIRECT("'"&amp;$A$1&amp;"'!"&amp;CELL("address",E21))), "", INDIRECT("'"&amp;$A$1&amp;"'!"&amp;CELL("address",E21)))</f>
        <v>14.2</v>
      </c>
      <c r="F23" s="26" t="n">
        <f aca="true">IF(ISBLANK(INDIRECT("'"&amp;$A$1&amp;"'!"&amp;CELL("address",F21))), "", INDIRECT("'"&amp;$A$1&amp;"'!"&amp;CELL("address",F21)))</f>
        <v>1</v>
      </c>
      <c r="G23" s="26" t="n">
        <f aca="true">IF(ISBLANK(INDIRECT("'"&amp;$A$1&amp;"'!"&amp;CELL("address",G21))), "", INDIRECT("'"&amp;$A$1&amp;"'!"&amp;CELL("address",G21)))</f>
        <v>30.5</v>
      </c>
      <c r="H23" s="26" t="str">
        <f aca="true">IF(ISBLANK(INDIRECT("'"&amp;$A$1&amp;"'!"&amp;CELL("address",H21))), "", INDIRECT("'"&amp;$A$1&amp;"'!"&amp;CELL("address",H21)))</f>
        <v/>
      </c>
      <c r="I23" s="26" t="str">
        <f aca="true">IF(ISBLANK(INDIRECT("'"&amp;$A$1&amp;"'!"&amp;CELL("address",I21))), "", INDIRECT("'"&amp;$A$1&amp;"'!"&amp;CELL("address",I21)))</f>
        <v/>
      </c>
      <c r="J23" s="27" t="n">
        <f aca="false">SUM(C23:I23)</f>
        <v>123</v>
      </c>
      <c r="P23" s="1"/>
    </row>
    <row r="24" customFormat="false" ht="17" hidden="false" customHeight="true" outlineLevel="0" collapsed="false">
      <c r="A24" s="20"/>
      <c r="B24" s="19" t="s">
        <v>84</v>
      </c>
      <c r="C24" s="26" t="n">
        <f aca="true">IF(ISBLANK(INDIRECT("'"&amp;$A$1&amp;"'!"&amp;CELL("address",C22))), "", INDIRECT("'"&amp;$A$1&amp;"'!"&amp;CELL("address",C22)))</f>
        <v>26.9</v>
      </c>
      <c r="D24" s="26" t="n">
        <f aca="true">IF(ISBLANK(INDIRECT("'"&amp;$A$1&amp;"'!"&amp;CELL("address",D22))), "", INDIRECT("'"&amp;$A$1&amp;"'!"&amp;CELL("address",D22)))</f>
        <v>22.6</v>
      </c>
      <c r="E24" s="26" t="n">
        <f aca="true">IF(ISBLANK(INDIRECT("'"&amp;$A$1&amp;"'!"&amp;CELL("address",E22))), "", INDIRECT("'"&amp;$A$1&amp;"'!"&amp;CELL("address",E22)))</f>
        <v>15.2</v>
      </c>
      <c r="F24" s="26" t="n">
        <f aca="true">IF(ISBLANK(INDIRECT("'"&amp;$A$1&amp;"'!"&amp;CELL("address",F22))), "", INDIRECT("'"&amp;$A$1&amp;"'!"&amp;CELL("address",F22)))</f>
        <v>1.2</v>
      </c>
      <c r="G24" s="26" t="n">
        <f aca="true">IF(ISBLANK(INDIRECT("'"&amp;$A$1&amp;"'!"&amp;CELL("address",G22))), "", INDIRECT("'"&amp;$A$1&amp;"'!"&amp;CELL("address",G22)))</f>
        <v>25.9</v>
      </c>
      <c r="H24" s="26" t="str">
        <f aca="true">IF(ISBLANK(INDIRECT("'"&amp;$A$1&amp;"'!"&amp;CELL("address",H22))), "", INDIRECT("'"&amp;$A$1&amp;"'!"&amp;CELL("address",H22)))</f>
        <v/>
      </c>
      <c r="I24" s="26" t="str">
        <f aca="true">IF(ISBLANK(INDIRECT("'"&amp;$A$1&amp;"'!"&amp;CELL("address",I22))), "", INDIRECT("'"&amp;$A$1&amp;"'!"&amp;CELL("address",I22)))</f>
        <v/>
      </c>
      <c r="J24" s="27" t="n">
        <f aca="false">SUM(C24:G24)</f>
        <v>91.8</v>
      </c>
      <c r="P24" s="1"/>
    </row>
    <row r="25" customFormat="false" ht="17" hidden="false" customHeight="true" outlineLevel="0" collapsed="false">
      <c r="A25" s="20"/>
      <c r="B25" s="19" t="s">
        <v>85</v>
      </c>
      <c r="C25" s="25" t="n">
        <f aca="false">IF(C23="","",C24/C23)</f>
        <v>0.551229508196721</v>
      </c>
      <c r="D25" s="25" t="n">
        <f aca="false">IF(D23="","",D24/D23)</f>
        <v>0.792982456140351</v>
      </c>
      <c r="E25" s="25" t="n">
        <f aca="false">IF(E23="","",E24/E23)</f>
        <v>1.07042253521127</v>
      </c>
      <c r="F25" s="25" t="n">
        <f aca="false">IF(F23="","",F24/F23)</f>
        <v>1.2</v>
      </c>
      <c r="G25" s="25" t="n">
        <f aca="false">IF(G23="","",G24/G23)</f>
        <v>0.849180327868853</v>
      </c>
      <c r="H25" s="25" t="str">
        <f aca="false">IF(H23="","",H24/H23)</f>
        <v/>
      </c>
      <c r="I25" s="25" t="str">
        <f aca="false">IF(I23="","",I24/I23)</f>
        <v/>
      </c>
      <c r="J25" s="25" t="n">
        <f aca="false">IF(J23="","",J24/J23)</f>
        <v>0.746341463414634</v>
      </c>
      <c r="P25" s="1"/>
    </row>
    <row r="26" customFormat="false" ht="17" hidden="false" customHeight="true" outlineLevel="0" collapsed="false">
      <c r="A26" s="20"/>
      <c r="B26" s="19"/>
      <c r="C26" s="25"/>
      <c r="D26" s="25"/>
      <c r="E26" s="25"/>
      <c r="F26" s="25"/>
      <c r="G26" s="25"/>
      <c r="H26" s="25"/>
      <c r="I26" s="25"/>
      <c r="J26" s="25"/>
      <c r="P26" s="1"/>
    </row>
    <row r="27" customFormat="false" ht="17" hidden="false" customHeight="true" outlineLevel="0" collapsed="false">
      <c r="A27" s="20" t="s">
        <v>17</v>
      </c>
      <c r="B27" s="19" t="s">
        <v>13</v>
      </c>
      <c r="C27" s="22" t="n">
        <f aca="true">IF(ISBLANK(INDIRECT("'"&amp;$A$1&amp;"'!"&amp;CELL("address",C24))), "", INDIRECT("'"&amp;$A$1&amp;"'!"&amp;CELL("address",C24)))</f>
        <v>1870984</v>
      </c>
      <c r="D27" s="22" t="n">
        <f aca="true">IF(ISBLANK(INDIRECT("'"&amp;$A$1&amp;"'!"&amp;CELL("address",D24))), "", INDIRECT("'"&amp;$A$1&amp;"'!"&amp;CELL("address",D24)))</f>
        <v>2830094</v>
      </c>
      <c r="E27" s="22" t="n">
        <f aca="true">IF(ISBLANK(INDIRECT("'"&amp;$A$1&amp;"'!"&amp;CELL("address",E24))), "", INDIRECT("'"&amp;$A$1&amp;"'!"&amp;CELL("address",E24)))</f>
        <v>1844593</v>
      </c>
      <c r="F27" s="22" t="n">
        <f aca="true">IF(ISBLANK(INDIRECT("'"&amp;$A$1&amp;"'!"&amp;CELL("address",F24))), "", INDIRECT("'"&amp;$A$1&amp;"'!"&amp;CELL("address",F24)))</f>
        <v>276257</v>
      </c>
      <c r="G27" s="22" t="n">
        <f aca="true">IF(ISBLANK(INDIRECT("'"&amp;$A$1&amp;"'!"&amp;CELL("address",G24))), "", INDIRECT("'"&amp;$A$1&amp;"'!"&amp;CELL("address",G24)))</f>
        <v>3449595</v>
      </c>
      <c r="H27" s="22" t="str">
        <f aca="true">IF(ISBLANK(INDIRECT("'"&amp;$A$1&amp;"'!"&amp;CELL("address",H24))), "", INDIRECT("'"&amp;$A$1&amp;"'!"&amp;CELL("address",H24)))</f>
        <v/>
      </c>
      <c r="I27" s="22" t="str">
        <f aca="true">IF(ISBLANK(INDIRECT("'"&amp;$A$1&amp;"'!"&amp;CELL("address",I24))), "", INDIRECT("'"&amp;$A$1&amp;"'!"&amp;CELL("address",I24)))</f>
        <v/>
      </c>
      <c r="J27" s="23" t="n">
        <f aca="false">SUM(C27:I27)</f>
        <v>10271523</v>
      </c>
      <c r="P27" s="1"/>
      <c r="R27" s="4"/>
      <c r="S27" s="4"/>
      <c r="T27" s="4"/>
      <c r="U27" s="4"/>
      <c r="V27" s="4"/>
      <c r="W27" s="4"/>
      <c r="X27" s="4"/>
      <c r="Y27" s="4"/>
    </row>
    <row r="28" customFormat="false" ht="17" hidden="false" customHeight="true" outlineLevel="0" collapsed="false">
      <c r="A28" s="20"/>
      <c r="B28" s="19" t="s">
        <v>14</v>
      </c>
      <c r="C28" s="22" t="n">
        <f aca="true">IF(ISBLANK(INDIRECT("'"&amp;$A$1&amp;"'!"&amp;CELL("address",C25))), "", INDIRECT("'"&amp;$A$1&amp;"'!"&amp;CELL("address",C25)))</f>
        <v>375172</v>
      </c>
      <c r="D28" s="22" t="n">
        <f aca="true">IF(ISBLANK(INDIRECT("'"&amp;$A$1&amp;"'!"&amp;CELL("address",D25))), "", INDIRECT("'"&amp;$A$1&amp;"'!"&amp;CELL("address",D25)))</f>
        <v>1940848</v>
      </c>
      <c r="E28" s="22" t="n">
        <f aca="true">IF(ISBLANK(INDIRECT("'"&amp;$A$1&amp;"'!"&amp;CELL("address",E25))), "", INDIRECT("'"&amp;$A$1&amp;"'!"&amp;CELL("address",E25)))</f>
        <v>1555064</v>
      </c>
      <c r="F28" s="22" t="n">
        <f aca="true">IF(ISBLANK(INDIRECT("'"&amp;$A$1&amp;"'!"&amp;CELL("address",F25))), "", INDIRECT("'"&amp;$A$1&amp;"'!"&amp;CELL("address",F25)))</f>
        <v>112835</v>
      </c>
      <c r="G28" s="22" t="n">
        <f aca="true">IF(ISBLANK(INDIRECT("'"&amp;$A$1&amp;"'!"&amp;CELL("address",G25))), "", INDIRECT("'"&amp;$A$1&amp;"'!"&amp;CELL("address",G25)))</f>
        <v>2764501</v>
      </c>
      <c r="H28" s="22" t="str">
        <f aca="true">IF(ISBLANK(INDIRECT("'"&amp;$A$1&amp;"'!"&amp;CELL("address",H25))), "", INDIRECT("'"&amp;$A$1&amp;"'!"&amp;CELL("address",H25)))</f>
        <v/>
      </c>
      <c r="I28" s="22" t="str">
        <f aca="true">IF(ISBLANK(INDIRECT("'"&amp;$A$1&amp;"'!"&amp;CELL("address",I25))), "", INDIRECT("'"&amp;$A$1&amp;"'!"&amp;CELL("address",I25)))</f>
        <v/>
      </c>
      <c r="J28" s="23" t="n">
        <f aca="false">SUM(C28:I28)</f>
        <v>6748420</v>
      </c>
      <c r="Q28" s="0" t="s">
        <v>14</v>
      </c>
      <c r="R28" s="0" t="s">
        <v>13</v>
      </c>
      <c r="S28" s="0" t="s">
        <v>86</v>
      </c>
      <c r="T28" s="0" t="s">
        <v>87</v>
      </c>
    </row>
    <row r="29" customFormat="false" ht="17" hidden="false" customHeight="true" outlineLevel="0" collapsed="false">
      <c r="A29" s="20"/>
      <c r="B29" s="19" t="s">
        <v>81</v>
      </c>
      <c r="C29" s="25" t="n">
        <f aca="false">IF(OR(C28="",C27=0), "", C28/C27)</f>
        <v>0.200521223056958</v>
      </c>
      <c r="D29" s="25" t="n">
        <f aca="false">IF(OR(D28="",D27=0), "", D28/D27)</f>
        <v>0.685789235269217</v>
      </c>
      <c r="E29" s="25" t="n">
        <f aca="false">IF(OR(E28="",E27=0), "", E28/E27)</f>
        <v>0.843039087755402</v>
      </c>
      <c r="F29" s="25" t="n">
        <f aca="false">IF(OR(F28="",F27=0), "", F28/F27)</f>
        <v>0.408442139022722</v>
      </c>
      <c r="G29" s="25" t="n">
        <f aca="false">IF(OR(G28="",G27=0), "", G28/G27)</f>
        <v>0.801398714921607</v>
      </c>
      <c r="H29" s="25" t="str">
        <f aca="false">IF(OR(H28="",H27=0), "", H28/H27)</f>
        <v/>
      </c>
      <c r="I29" s="25" t="str">
        <f aca="false">IF(OR(I28="",I27=0), "", I28/I27)</f>
        <v/>
      </c>
      <c r="J29" s="25" t="n">
        <f aca="false">IF(J27=0," ",J28/J27)</f>
        <v>0.657002861211526</v>
      </c>
      <c r="P29" s="0" t="str">
        <f aca="false">A19</f>
        <v>Family Physician</v>
      </c>
      <c r="Q29" s="5" t="n">
        <f aca="false">J20</f>
        <v>22335487</v>
      </c>
      <c r="R29" s="5" t="n">
        <f aca="false">J19</f>
        <v>31956702</v>
      </c>
      <c r="S29" s="28" t="n">
        <f aca="false">J23</f>
        <v>123</v>
      </c>
      <c r="T29" s="28" t="n">
        <f aca="false">J24</f>
        <v>91.8</v>
      </c>
    </row>
    <row r="30" customFormat="false" ht="17" hidden="false" customHeight="true" outlineLevel="0" collapsed="false">
      <c r="A30" s="20"/>
      <c r="B30" s="19" t="s">
        <v>82</v>
      </c>
      <c r="C30" s="25" t="n">
        <f aca="false">IF(C28="","",C28/C$73)</f>
        <v>0.0146771697112591</v>
      </c>
      <c r="D30" s="25" t="n">
        <f aca="false">IF(D28="","",D28/D$73)</f>
        <v>0.0974942664260314</v>
      </c>
      <c r="E30" s="25" t="n">
        <f aca="false">IF(E28="","",E28/E$73)</f>
        <v>0.0913805857095813</v>
      </c>
      <c r="F30" s="25" t="n">
        <f aca="false">IF(F28="","",F28/F$73)</f>
        <v>0.0541877291338704</v>
      </c>
      <c r="G30" s="25" t="n">
        <f aca="false">IF(G28="","",G28/G$73)</f>
        <v>0.110185443888347</v>
      </c>
      <c r="H30" s="25" t="str">
        <f aca="false">IF(H28="","",H28/H$73)</f>
        <v/>
      </c>
      <c r="I30" s="25" t="str">
        <f aca="false">IF(I28="","",I28/I$73)</f>
        <v/>
      </c>
      <c r="J30" s="25" t="n">
        <f aca="false">J28/J$73</f>
        <v>0.0752683134991141</v>
      </c>
      <c r="P30" s="0" t="str">
        <f aca="false">A27</f>
        <v>Nurse Practitioner</v>
      </c>
      <c r="Q30" s="5" t="n">
        <f aca="false">J28</f>
        <v>6748420</v>
      </c>
      <c r="R30" s="5" t="n">
        <f aca="false">J27</f>
        <v>10271523</v>
      </c>
      <c r="S30" s="28" t="n">
        <f aca="false">J31</f>
        <v>72.4</v>
      </c>
      <c r="T30" s="28" t="n">
        <f aca="false">J32</f>
        <v>50.6</v>
      </c>
    </row>
    <row r="31" customFormat="false" ht="17" hidden="false" customHeight="true" outlineLevel="0" collapsed="false">
      <c r="A31" s="20"/>
      <c r="B31" s="19" t="s">
        <v>83</v>
      </c>
      <c r="C31" s="26" t="n">
        <f aca="true">IF(ISBLANK(INDIRECT("'"&amp;$A$1&amp;"'!"&amp;CELL("address",C26))), "", INDIRECT("'"&amp;$A$1&amp;"'!"&amp;CELL("address",C26)))</f>
        <v>12</v>
      </c>
      <c r="D31" s="26" t="n">
        <f aca="true">IF(ISBLANK(INDIRECT("'"&amp;$A$1&amp;"'!"&amp;CELL("address",D26))), "", INDIRECT("'"&amp;$A$1&amp;"'!"&amp;CELL("address",D26)))</f>
        <v>19.8</v>
      </c>
      <c r="E31" s="26" t="n">
        <f aca="true">IF(ISBLANK(INDIRECT("'"&amp;$A$1&amp;"'!"&amp;CELL("address",E26))), "", INDIRECT("'"&amp;$A$1&amp;"'!"&amp;CELL("address",E26)))</f>
        <v>15.8</v>
      </c>
      <c r="F31" s="26" t="n">
        <f aca="true">IF(ISBLANK(INDIRECT("'"&amp;$A$1&amp;"'!"&amp;CELL("address",F26))), "", INDIRECT("'"&amp;$A$1&amp;"'!"&amp;CELL("address",F26)))</f>
        <v>2.7</v>
      </c>
      <c r="G31" s="26" t="n">
        <f aca="true">IF(ISBLANK(INDIRECT("'"&amp;$A$1&amp;"'!"&amp;CELL("address",G26))), "", INDIRECT("'"&amp;$A$1&amp;"'!"&amp;CELL("address",G26)))</f>
        <v>22.1</v>
      </c>
      <c r="H31" s="26" t="str">
        <f aca="true">IF(ISBLANK(INDIRECT("'"&amp;$A$1&amp;"'!"&amp;CELL("address",H26))), "", INDIRECT("'"&amp;$A$1&amp;"'!"&amp;CELL("address",H26)))</f>
        <v/>
      </c>
      <c r="I31" s="26" t="str">
        <f aca="true">IF(ISBLANK(INDIRECT("'"&amp;$A$1&amp;"'!"&amp;CELL("address",I26))), "", INDIRECT("'"&amp;$A$1&amp;"'!"&amp;CELL("address",I26)))</f>
        <v/>
      </c>
      <c r="J31" s="27" t="n">
        <f aca="false">SUM(C31:I31)</f>
        <v>72.4</v>
      </c>
      <c r="P31" s="0" t="str">
        <f aca="false">A35</f>
        <v>Nursing</v>
      </c>
      <c r="Q31" s="5" t="n">
        <f aca="false">J36</f>
        <v>20531791</v>
      </c>
      <c r="R31" s="5" t="n">
        <f aca="false">J35</f>
        <v>20794102</v>
      </c>
      <c r="S31" s="28" t="n">
        <f aca="false">J39</f>
        <v>211</v>
      </c>
      <c r="T31" s="28" t="n">
        <f aca="false">J40</f>
        <v>185.8</v>
      </c>
    </row>
    <row r="32" customFormat="false" ht="17" hidden="false" customHeight="true" outlineLevel="0" collapsed="false">
      <c r="A32" s="20"/>
      <c r="B32" s="19" t="s">
        <v>84</v>
      </c>
      <c r="C32" s="26" t="n">
        <f aca="true">IF(ISBLANK(INDIRECT("'"&amp;$A$1&amp;"'!"&amp;CELL("address",C27))), "", INDIRECT("'"&amp;$A$1&amp;"'!"&amp;CELL("address",C27)))</f>
        <v>2.8</v>
      </c>
      <c r="D32" s="26" t="n">
        <f aca="true">IF(ISBLANK(INDIRECT("'"&amp;$A$1&amp;"'!"&amp;CELL("address",D27))), "", INDIRECT("'"&amp;$A$1&amp;"'!"&amp;CELL("address",D27)))</f>
        <v>17</v>
      </c>
      <c r="E32" s="26" t="n">
        <f aca="true">IF(ISBLANK(INDIRECT("'"&amp;$A$1&amp;"'!"&amp;CELL("address",E27))), "", INDIRECT("'"&amp;$A$1&amp;"'!"&amp;CELL("address",E27)))</f>
        <v>12.2</v>
      </c>
      <c r="F32" s="26" t="n">
        <f aca="true">IF(ISBLANK(INDIRECT("'"&amp;$A$1&amp;"'!"&amp;CELL("address",F27))), "", INDIRECT("'"&amp;$A$1&amp;"'!"&amp;CELL("address",F27)))</f>
        <v>0.5</v>
      </c>
      <c r="G32" s="26" t="n">
        <f aca="true">IF(ISBLANK(INDIRECT("'"&amp;$A$1&amp;"'!"&amp;CELL("address",G27))), "", INDIRECT("'"&amp;$A$1&amp;"'!"&amp;CELL("address",G27)))</f>
        <v>18.1</v>
      </c>
      <c r="H32" s="26" t="str">
        <f aca="true">IF(ISBLANK(INDIRECT("'"&amp;$A$1&amp;"'!"&amp;CELL("address",H27))), "", INDIRECT("'"&amp;$A$1&amp;"'!"&amp;CELL("address",H27)))</f>
        <v/>
      </c>
      <c r="I32" s="26" t="str">
        <f aca="true">IF(ISBLANK(INDIRECT("'"&amp;$A$1&amp;"'!"&amp;CELL("address",I27))), "", INDIRECT("'"&amp;$A$1&amp;"'!"&amp;CELL("address",I27)))</f>
        <v/>
      </c>
      <c r="J32" s="27" t="n">
        <f aca="false">SUM(C32:G32)</f>
        <v>50.6</v>
      </c>
      <c r="P32" s="0" t="str">
        <f aca="false">A43</f>
        <v>Allied Health</v>
      </c>
      <c r="Q32" s="5" t="n">
        <f aca="false">J44</f>
        <v>7218502</v>
      </c>
      <c r="R32" s="5" t="n">
        <f aca="false">J43</f>
        <v>10640710</v>
      </c>
      <c r="S32" s="28" t="n">
        <f aca="false">J47</f>
        <v>120.7</v>
      </c>
      <c r="T32" s="28" t="n">
        <f aca="false">J48</f>
        <v>80.9</v>
      </c>
    </row>
    <row r="33" customFormat="false" ht="17" hidden="false" customHeight="true" outlineLevel="0" collapsed="false">
      <c r="A33" s="20"/>
      <c r="B33" s="19" t="s">
        <v>85</v>
      </c>
      <c r="C33" s="25" t="n">
        <f aca="false">IF(C31="","",C32/C31)</f>
        <v>0.233333333333333</v>
      </c>
      <c r="D33" s="25" t="n">
        <f aca="false">IF(D31="","",D32/D31)</f>
        <v>0.858585858585859</v>
      </c>
      <c r="E33" s="25" t="n">
        <f aca="false">IF(E31="","",E32/E31)</f>
        <v>0.772151898734177</v>
      </c>
      <c r="F33" s="25" t="n">
        <f aca="false">IF(F31="","",F32/F31)</f>
        <v>0.185185185185185</v>
      </c>
      <c r="G33" s="25" t="n">
        <f aca="false">IF(G31="","",G32/G31)</f>
        <v>0.819004524886878</v>
      </c>
      <c r="H33" s="25" t="str">
        <f aca="false">IF(H31="","",H32/H31)</f>
        <v/>
      </c>
      <c r="I33" s="25" t="str">
        <f aca="false">IF(I31="","",I32/I31)</f>
        <v/>
      </c>
      <c r="J33" s="25" t="n">
        <f aca="false">IF(J31="","",J32/J31)</f>
        <v>0.698895027624309</v>
      </c>
      <c r="P33" s="0" t="str">
        <f aca="false">A51</f>
        <v>Other Staff</v>
      </c>
      <c r="Q33" s="5" t="n">
        <f aca="false">J52</f>
        <v>2174314</v>
      </c>
      <c r="R33" s="5" t="n">
        <f aca="false">J51</f>
        <v>2785393</v>
      </c>
      <c r="S33" s="28" t="n">
        <f aca="false">J55</f>
        <v>7</v>
      </c>
      <c r="T33" s="28" t="n">
        <f aca="false">J56</f>
        <v>6.6</v>
      </c>
    </row>
    <row r="34" customFormat="false" ht="17" hidden="false" customHeight="true" outlineLevel="0" collapsed="false">
      <c r="A34" s="20"/>
      <c r="B34" s="19"/>
      <c r="C34" s="25"/>
      <c r="D34" s="25"/>
      <c r="E34" s="25"/>
      <c r="F34" s="25"/>
      <c r="G34" s="25"/>
      <c r="H34" s="25"/>
      <c r="I34" s="25"/>
      <c r="J34" s="25"/>
      <c r="P34" s="0" t="str">
        <f aca="false">A59</f>
        <v>Administration</v>
      </c>
      <c r="Q34" s="5" t="n">
        <f aca="false">J60</f>
        <v>1858748</v>
      </c>
      <c r="R34" s="5" t="n">
        <f aca="false">J59</f>
        <v>2440437</v>
      </c>
      <c r="S34" s="28" t="n">
        <f aca="false">J63</f>
        <v>8.1</v>
      </c>
      <c r="T34" s="28" t="n">
        <f aca="false">J64</f>
        <v>6.6</v>
      </c>
    </row>
    <row r="35" customFormat="false" ht="17" hidden="false" customHeight="true" outlineLevel="0" collapsed="false">
      <c r="A35" s="20" t="s">
        <v>18</v>
      </c>
      <c r="B35" s="19" t="s">
        <v>13</v>
      </c>
      <c r="C35" s="22" t="n">
        <f aca="true">IF(ISBLANK(INDIRECT("'"&amp;$A$1&amp;"'!"&amp;CELL("address",C29))), "", INDIRECT("'"&amp;$A$1&amp;"'!"&amp;CELL("address",C29)))</f>
        <v>7047465</v>
      </c>
      <c r="D35" s="22" t="n">
        <f aca="true">IF(ISBLANK(INDIRECT("'"&amp;$A$1&amp;"'!"&amp;CELL("address",D29))), "", INDIRECT("'"&amp;$A$1&amp;"'!"&amp;CELL("address",D29)))</f>
        <v>4463690</v>
      </c>
      <c r="E35" s="22" t="n">
        <f aca="true">IF(ISBLANK(INDIRECT("'"&amp;$A$1&amp;"'!"&amp;CELL("address",E29))), "", INDIRECT("'"&amp;$A$1&amp;"'!"&amp;CELL("address",E29)))</f>
        <v>3085516</v>
      </c>
      <c r="F35" s="22" t="n">
        <f aca="true">IF(ISBLANK(INDIRECT("'"&amp;$A$1&amp;"'!"&amp;CELL("address",F29))), "", INDIRECT("'"&amp;$A$1&amp;"'!"&amp;CELL("address",F29)))</f>
        <v>462376</v>
      </c>
      <c r="G35" s="22" t="n">
        <f aca="true">IF(ISBLANK(INDIRECT("'"&amp;$A$1&amp;"'!"&amp;CELL("address",G29))), "", INDIRECT("'"&amp;$A$1&amp;"'!"&amp;CELL("address",G29)))</f>
        <v>5735055</v>
      </c>
      <c r="H35" s="22" t="str">
        <f aca="true">IF(ISBLANK(INDIRECT("'"&amp;$A$1&amp;"'!"&amp;CELL("address",H29))), "", INDIRECT("'"&amp;$A$1&amp;"'!"&amp;CELL("address",H29)))</f>
        <v/>
      </c>
      <c r="I35" s="22" t="str">
        <f aca="true">IF(ISBLANK(INDIRECT("'"&amp;$A$1&amp;"'!"&amp;CELL("address",I29))), "", INDIRECT("'"&amp;$A$1&amp;"'!"&amp;CELL("address",I29)))</f>
        <v/>
      </c>
      <c r="J35" s="23" t="n">
        <f aca="false">SUM(C35:I35)</f>
        <v>20794102</v>
      </c>
      <c r="P35" s="0" t="str">
        <f aca="false">A67</f>
        <v>Overhead</v>
      </c>
      <c r="Q35" s="5" t="n">
        <f aca="false">J68</f>
        <v>28790918</v>
      </c>
      <c r="R35" s="5" t="n">
        <f aca="false">J67</f>
        <v>24444693</v>
      </c>
      <c r="S35" s="4"/>
      <c r="T35" s="4"/>
      <c r="U35" s="4"/>
      <c r="V35" s="4"/>
      <c r="W35" s="4"/>
      <c r="X35" s="4"/>
      <c r="Y35" s="4"/>
    </row>
    <row r="36" customFormat="false" ht="17" hidden="false" customHeight="true" outlineLevel="0" collapsed="false">
      <c r="A36" s="20"/>
      <c r="B36" s="19" t="s">
        <v>14</v>
      </c>
      <c r="C36" s="22" t="n">
        <f aca="true">IF(ISBLANK(INDIRECT("'"&amp;$A$1&amp;"'!"&amp;CELL("address",C30))), "", INDIRECT("'"&amp;$A$1&amp;"'!"&amp;CELL("address",C30)))</f>
        <v>6185484</v>
      </c>
      <c r="D36" s="22" t="n">
        <f aca="true">IF(ISBLANK(INDIRECT("'"&amp;$A$1&amp;"'!"&amp;CELL("address",D30))), "", INDIRECT("'"&amp;$A$1&amp;"'!"&amp;CELL("address",D30)))</f>
        <v>3840778</v>
      </c>
      <c r="E36" s="22" t="n">
        <f aca="true">IF(ISBLANK(INDIRECT("'"&amp;$A$1&amp;"'!"&amp;CELL("address",E30))), "", INDIRECT("'"&amp;$A$1&amp;"'!"&amp;CELL("address",E30)))</f>
        <v>3748491</v>
      </c>
      <c r="F36" s="22" t="n">
        <f aca="true">IF(ISBLANK(INDIRECT("'"&amp;$A$1&amp;"'!"&amp;CELL("address",F30))), "", INDIRECT("'"&amp;$A$1&amp;"'!"&amp;CELL("address",F30)))</f>
        <v>582723</v>
      </c>
      <c r="G36" s="22" t="n">
        <f aca="true">IF(ISBLANK(INDIRECT("'"&amp;$A$1&amp;"'!"&amp;CELL("address",G30))), "", INDIRECT("'"&amp;$A$1&amp;"'!"&amp;CELL("address",G30)))</f>
        <v>6174315</v>
      </c>
      <c r="H36" s="22" t="str">
        <f aca="true">IF(ISBLANK(INDIRECT("'"&amp;$A$1&amp;"'!"&amp;CELL("address",H30))), "", INDIRECT("'"&amp;$A$1&amp;"'!"&amp;CELL("address",H30)))</f>
        <v/>
      </c>
      <c r="I36" s="22" t="str">
        <f aca="true">IF(ISBLANK(INDIRECT("'"&amp;$A$1&amp;"'!"&amp;CELL("address",I30))), "", INDIRECT("'"&amp;$A$1&amp;"'!"&amp;CELL("address",I30)))</f>
        <v/>
      </c>
      <c r="J36" s="23" t="n">
        <f aca="false">SUM(C36:I36)</f>
        <v>20531791</v>
      </c>
      <c r="S36" s="4"/>
      <c r="T36" s="4"/>
      <c r="U36" s="4"/>
      <c r="V36" s="4"/>
      <c r="W36" s="4"/>
      <c r="X36" s="4"/>
      <c r="Y36" s="4"/>
    </row>
    <row r="37" customFormat="false" ht="17" hidden="false" customHeight="true" outlineLevel="0" collapsed="false">
      <c r="A37" s="20"/>
      <c r="B37" s="19" t="s">
        <v>81</v>
      </c>
      <c r="C37" s="25" t="n">
        <f aca="false">IF(OR(C36="",C35=0), "", C36/C35)</f>
        <v>0.877689211652701</v>
      </c>
      <c r="D37" s="25" t="n">
        <f aca="false">IF(OR(D36="",D35=0), "", D36/D35)</f>
        <v>0.860449090326613</v>
      </c>
      <c r="E37" s="25" t="n">
        <f aca="false">IF(OR(E36="",E35=0), "", E36/E35)</f>
        <v>1.21486681644172</v>
      </c>
      <c r="F37" s="25" t="n">
        <f aca="false">IF(OR(F36="",F35=0), "", F36/F35)</f>
        <v>1.26027951277748</v>
      </c>
      <c r="G37" s="25" t="n">
        <f aca="false">IF(OR(G36="",G35=0), "", G36/G35)</f>
        <v>1.07659211637901</v>
      </c>
      <c r="H37" s="25" t="str">
        <f aca="false">IF(OR(H36="",H35=0), "", H36/H35)</f>
        <v/>
      </c>
      <c r="I37" s="25" t="str">
        <f aca="false">IF(OR(I36="",I35=0), "", I36/I35)</f>
        <v/>
      </c>
      <c r="J37" s="25" t="n">
        <f aca="false">IF(J35=0," ",J36/J35)</f>
        <v>0.987385317240437</v>
      </c>
    </row>
    <row r="38" customFormat="false" ht="17" hidden="false" customHeight="true" outlineLevel="0" collapsed="false">
      <c r="A38" s="20"/>
      <c r="B38" s="19" t="s">
        <v>82</v>
      </c>
      <c r="C38" s="25" t="n">
        <f aca="false">IF(C36="","",C36/C$73)</f>
        <v>0.241983406049167</v>
      </c>
      <c r="D38" s="25" t="n">
        <f aca="false">IF(D36="","",D36/D$73)</f>
        <v>0.192933106361364</v>
      </c>
      <c r="E38" s="25" t="n">
        <f aca="false">IF(E36="","",E36/E$73)</f>
        <v>0.220273444120045</v>
      </c>
      <c r="F38" s="25" t="n">
        <f aca="false">IF(F36="","",F36/F$73)</f>
        <v>0.279846112323981</v>
      </c>
      <c r="G38" s="25" t="n">
        <f aca="false">IF(G36="","",G36/G$73)</f>
        <v>0.246091297844161</v>
      </c>
      <c r="H38" s="25" t="str">
        <f aca="false">IF(H36="","",H36/H$73)</f>
        <v/>
      </c>
      <c r="I38" s="25" t="str">
        <f aca="false">IF(I36="","",I36/I$73)</f>
        <v/>
      </c>
      <c r="J38" s="25" t="n">
        <f aca="false">J36/J$73</f>
        <v>0.229000755982332</v>
      </c>
    </row>
    <row r="39" customFormat="false" ht="17" hidden="false" customHeight="true" outlineLevel="0" collapsed="false">
      <c r="A39" s="20"/>
      <c r="B39" s="19" t="s">
        <v>83</v>
      </c>
      <c r="C39" s="26" t="n">
        <f aca="true">IF(ISBLANK(INDIRECT("'"&amp;$A$1&amp;"'!"&amp;CELL("address",C31))), "", INDIRECT("'"&amp;$A$1&amp;"'!"&amp;CELL("address",C31)))</f>
        <v>58.9</v>
      </c>
      <c r="D39" s="26" t="n">
        <f aca="true">IF(ISBLANK(INDIRECT("'"&amp;$A$1&amp;"'!"&amp;CELL("address",D31))), "", INDIRECT("'"&amp;$A$1&amp;"'!"&amp;CELL("address",D31)))</f>
        <v>47.5</v>
      </c>
      <c r="E39" s="26" t="n">
        <f aca="true">IF(ISBLANK(INDIRECT("'"&amp;$A$1&amp;"'!"&amp;CELL("address",E31))), "", INDIRECT("'"&amp;$A$1&amp;"'!"&amp;CELL("address",E31)))</f>
        <v>39.6</v>
      </c>
      <c r="F39" s="26" t="n">
        <f aca="true">IF(ISBLANK(INDIRECT("'"&amp;$A$1&amp;"'!"&amp;CELL("address",F31))), "", INDIRECT("'"&amp;$A$1&amp;"'!"&amp;CELL("address",F31)))</f>
        <v>4.8</v>
      </c>
      <c r="G39" s="26" t="n">
        <f aca="true">IF(ISBLANK(INDIRECT("'"&amp;$A$1&amp;"'!"&amp;CELL("address",G31))), "", INDIRECT("'"&amp;$A$1&amp;"'!"&amp;CELL("address",G31)))</f>
        <v>60.2</v>
      </c>
      <c r="H39" s="26" t="str">
        <f aca="true">IF(ISBLANK(INDIRECT("'"&amp;$A$1&amp;"'!"&amp;CELL("address",H31))), "", INDIRECT("'"&amp;$A$1&amp;"'!"&amp;CELL("address",H31)))</f>
        <v/>
      </c>
      <c r="I39" s="26" t="str">
        <f aca="true">IF(ISBLANK(INDIRECT("'"&amp;$A$1&amp;"'!"&amp;CELL("address",I31))), "", INDIRECT("'"&amp;$A$1&amp;"'!"&amp;CELL("address",I31)))</f>
        <v/>
      </c>
      <c r="J39" s="27" t="n">
        <f aca="false">SUM(C39:I39)</f>
        <v>211</v>
      </c>
      <c r="Q39" s="5"/>
      <c r="R39" s="5"/>
    </row>
    <row r="40" customFormat="false" ht="17" hidden="false" customHeight="true" outlineLevel="0" collapsed="false">
      <c r="A40" s="20"/>
      <c r="B40" s="19" t="s">
        <v>84</v>
      </c>
      <c r="C40" s="26" t="n">
        <f aca="true">IF(ISBLANK(INDIRECT("'"&amp;$A$1&amp;"'!"&amp;CELL("address",C32))), "", INDIRECT("'"&amp;$A$1&amp;"'!"&amp;CELL("address",C32)))</f>
        <v>51.3</v>
      </c>
      <c r="D40" s="26" t="n">
        <f aca="true">IF(ISBLANK(INDIRECT("'"&amp;$A$1&amp;"'!"&amp;CELL("address",D32))), "", INDIRECT("'"&amp;$A$1&amp;"'!"&amp;CELL("address",D32)))</f>
        <v>39.5</v>
      </c>
      <c r="E40" s="26" t="n">
        <f aca="true">IF(ISBLANK(INDIRECT("'"&amp;$A$1&amp;"'!"&amp;CELL("address",E32))), "", INDIRECT("'"&amp;$A$1&amp;"'!"&amp;CELL("address",E32)))</f>
        <v>36.6</v>
      </c>
      <c r="F40" s="26" t="n">
        <f aca="true">IF(ISBLANK(INDIRECT("'"&amp;$A$1&amp;"'!"&amp;CELL("address",F32))), "", INDIRECT("'"&amp;$A$1&amp;"'!"&amp;CELL("address",F32)))</f>
        <v>4.3</v>
      </c>
      <c r="G40" s="26" t="n">
        <f aca="true">IF(ISBLANK(INDIRECT("'"&amp;$A$1&amp;"'!"&amp;CELL("address",G32))), "", INDIRECT("'"&amp;$A$1&amp;"'!"&amp;CELL("address",G32)))</f>
        <v>54.1</v>
      </c>
      <c r="H40" s="26" t="str">
        <f aca="true">IF(ISBLANK(INDIRECT("'"&amp;$A$1&amp;"'!"&amp;CELL("address",H32))), "", INDIRECT("'"&amp;$A$1&amp;"'!"&amp;CELL("address",H32)))</f>
        <v/>
      </c>
      <c r="I40" s="26" t="str">
        <f aca="true">IF(ISBLANK(INDIRECT("'"&amp;$A$1&amp;"'!"&amp;CELL("address",I32))), "", INDIRECT("'"&amp;$A$1&amp;"'!"&amp;CELL("address",I32)))</f>
        <v/>
      </c>
      <c r="J40" s="27" t="n">
        <f aca="false">SUM(C40:G40)</f>
        <v>185.8</v>
      </c>
      <c r="Q40" s="5"/>
      <c r="R40" s="5"/>
    </row>
    <row r="41" customFormat="false" ht="17" hidden="false" customHeight="true" outlineLevel="0" collapsed="false">
      <c r="A41" s="20"/>
      <c r="B41" s="19" t="s">
        <v>85</v>
      </c>
      <c r="C41" s="25" t="n">
        <f aca="false">IF(C39="","",C40/C39)</f>
        <v>0.870967741935484</v>
      </c>
      <c r="D41" s="25" t="n">
        <f aca="false">IF(D39="","",D40/D39)</f>
        <v>0.831578947368421</v>
      </c>
      <c r="E41" s="25" t="n">
        <f aca="false">IF(E39="","",E40/E39)</f>
        <v>0.924242424242424</v>
      </c>
      <c r="F41" s="25" t="n">
        <f aca="false">IF(F39="","",F40/F39)</f>
        <v>0.895833333333333</v>
      </c>
      <c r="G41" s="25" t="n">
        <f aca="false">IF(G39="","",G40/G39)</f>
        <v>0.898671096345515</v>
      </c>
      <c r="H41" s="25" t="str">
        <f aca="false">IF(H39="","",H40/H39)</f>
        <v/>
      </c>
      <c r="I41" s="25" t="str">
        <f aca="false">IF(I39="","",I40/I39)</f>
        <v/>
      </c>
      <c r="J41" s="25" t="n">
        <f aca="false">IF(J39="","",J40/J39)</f>
        <v>0.880568720379147</v>
      </c>
      <c r="Q41" s="5"/>
      <c r="R41" s="5"/>
    </row>
    <row r="42" customFormat="false" ht="17" hidden="false" customHeight="true" outlineLevel="0" collapsed="false">
      <c r="A42" s="20"/>
      <c r="B42" s="19"/>
      <c r="C42" s="25"/>
      <c r="D42" s="25"/>
      <c r="E42" s="25"/>
      <c r="F42" s="25"/>
      <c r="G42" s="25"/>
      <c r="H42" s="25"/>
      <c r="I42" s="25"/>
      <c r="J42" s="25"/>
    </row>
    <row r="43" customFormat="false" ht="17" hidden="false" customHeight="true" outlineLevel="0" collapsed="false">
      <c r="A43" s="20" t="s">
        <v>19</v>
      </c>
      <c r="B43" s="19" t="s">
        <v>13</v>
      </c>
      <c r="C43" s="22" t="n">
        <f aca="true">IF(ISBLANK(INDIRECT("'"&amp;$A$1&amp;"'!"&amp;CELL("address",C34))), "", INDIRECT("'"&amp;$A$1&amp;"'!"&amp;CELL("address",C34)))</f>
        <v>3500055</v>
      </c>
      <c r="D43" s="22" t="n">
        <f aca="true">IF(ISBLANK(INDIRECT("'"&amp;$A$1&amp;"'!"&amp;CELL("address",D34))), "", INDIRECT("'"&amp;$A$1&amp;"'!"&amp;CELL("address",D34)))</f>
        <v>2185506</v>
      </c>
      <c r="E43" s="22" t="n">
        <f aca="true">IF(ISBLANK(INDIRECT("'"&amp;$A$1&amp;"'!"&amp;CELL("address",E34))), "", INDIRECT("'"&amp;$A$1&amp;"'!"&amp;CELL("address",E34)))</f>
        <v>3141036</v>
      </c>
      <c r="F43" s="22" t="n">
        <f aca="true">IF(ISBLANK(INDIRECT("'"&amp;$A$1&amp;"'!"&amp;CELL("address",F34))), "", INDIRECT("'"&amp;$A$1&amp;"'!"&amp;CELL("address",F34)))</f>
        <v>101136</v>
      </c>
      <c r="G43" s="22" t="n">
        <f aca="true">IF(ISBLANK(INDIRECT("'"&amp;$A$1&amp;"'!"&amp;CELL("address",G34))), "", INDIRECT("'"&amp;$A$1&amp;"'!"&amp;CELL("address",G34)))</f>
        <v>1712977</v>
      </c>
      <c r="H43" s="22" t="str">
        <f aca="true">IF(ISBLANK(INDIRECT("'"&amp;$A$1&amp;"'!"&amp;CELL("address",H34))), "", INDIRECT("'"&amp;$A$1&amp;"'!"&amp;CELL("address",H34)))</f>
        <v/>
      </c>
      <c r="I43" s="22" t="str">
        <f aca="true">IF(ISBLANK(INDIRECT("'"&amp;$A$1&amp;"'!"&amp;CELL("address",I34))), "", INDIRECT("'"&amp;$A$1&amp;"'!"&amp;CELL("address",I34)))</f>
        <v/>
      </c>
      <c r="J43" s="23" t="n">
        <f aca="false">SUM(C43:I43)</f>
        <v>10640710</v>
      </c>
    </row>
    <row r="44" customFormat="false" ht="17" hidden="false" customHeight="true" outlineLevel="0" collapsed="false">
      <c r="A44" s="20"/>
      <c r="B44" s="19" t="s">
        <v>14</v>
      </c>
      <c r="C44" s="22" t="n">
        <f aca="true">IF(ISBLANK(INDIRECT("'"&amp;$A$1&amp;"'!"&amp;CELL("address",C35))), "", INDIRECT("'"&amp;$A$1&amp;"'!"&amp;CELL("address",C35)))</f>
        <v>2480836</v>
      </c>
      <c r="D44" s="22" t="n">
        <f aca="true">IF(ISBLANK(INDIRECT("'"&amp;$A$1&amp;"'!"&amp;CELL("address",D35))), "", INDIRECT("'"&amp;$A$1&amp;"'!"&amp;CELL("address",D35)))</f>
        <v>1402050</v>
      </c>
      <c r="E44" s="22" t="n">
        <f aca="true">IF(ISBLANK(INDIRECT("'"&amp;$A$1&amp;"'!"&amp;CELL("address",E35))), "", INDIRECT("'"&amp;$A$1&amp;"'!"&amp;CELL("address",E35)))</f>
        <v>2504299</v>
      </c>
      <c r="F44" s="22" t="n">
        <f aca="true">IF(ISBLANK(INDIRECT("'"&amp;$A$1&amp;"'!"&amp;CELL("address",F35))), "", INDIRECT("'"&amp;$A$1&amp;"'!"&amp;CELL("address",F35)))</f>
        <v>119424</v>
      </c>
      <c r="G44" s="22" t="n">
        <f aca="true">IF(ISBLANK(INDIRECT("'"&amp;$A$1&amp;"'!"&amp;CELL("address",G35))), "", INDIRECT("'"&amp;$A$1&amp;"'!"&amp;CELL("address",G35)))</f>
        <v>711893</v>
      </c>
      <c r="H44" s="22" t="str">
        <f aca="true">IF(ISBLANK(INDIRECT("'"&amp;$A$1&amp;"'!"&amp;CELL("address",H35))), "", INDIRECT("'"&amp;$A$1&amp;"'!"&amp;CELL("address",H35)))</f>
        <v/>
      </c>
      <c r="I44" s="22" t="str">
        <f aca="true">IF(ISBLANK(INDIRECT("'"&amp;$A$1&amp;"'!"&amp;CELL("address",I35))), "", INDIRECT("'"&amp;$A$1&amp;"'!"&amp;CELL("address",I35)))</f>
        <v/>
      </c>
      <c r="J44" s="23" t="n">
        <f aca="false">SUM(C44:I44)</f>
        <v>7218502</v>
      </c>
    </row>
    <row r="45" customFormat="false" ht="17" hidden="false" customHeight="true" outlineLevel="0" collapsed="false">
      <c r="A45" s="20"/>
      <c r="B45" s="19" t="s">
        <v>81</v>
      </c>
      <c r="C45" s="25" t="n">
        <f aca="false">IF(OR(C44="",C43=0), "", C44/C43)</f>
        <v>0.708799147441969</v>
      </c>
      <c r="D45" s="25" t="n">
        <f aca="false">IF(OR(D44="",D43=0), "", D44/D43)</f>
        <v>0.641521917578812</v>
      </c>
      <c r="E45" s="25" t="n">
        <f aca="false">IF(OR(E44="",E43=0), "", E44/E43)</f>
        <v>0.797284399160022</v>
      </c>
      <c r="F45" s="25" t="n">
        <f aca="false">IF(OR(F44="",F43=0), "", F44/F43)</f>
        <v>1.18082581869957</v>
      </c>
      <c r="G45" s="25" t="n">
        <f aca="false">IF(OR(G44="",G43=0), "", G44/G43)</f>
        <v>0.415588183612506</v>
      </c>
      <c r="H45" s="25" t="str">
        <f aca="false">IF(OR(H44="",H43=0), "", H44/H43)</f>
        <v/>
      </c>
      <c r="I45" s="25" t="str">
        <f aca="false">IF(OR(I44="",I43=0), "", I44/I43)</f>
        <v/>
      </c>
      <c r="J45" s="25" t="n">
        <f aca="false">IF(J43=0," ",J44/J43)</f>
        <v>0.678385370901002</v>
      </c>
    </row>
    <row r="46" customFormat="false" ht="17" hidden="false" customHeight="true" outlineLevel="0" collapsed="false">
      <c r="A46" s="20"/>
      <c r="B46" s="19" t="s">
        <v>82</v>
      </c>
      <c r="C46" s="25" t="n">
        <f aca="false">IF(C44="","",C44/C$73)</f>
        <v>0.0970532209168094</v>
      </c>
      <c r="D46" s="25" t="n">
        <f aca="false">IF(D44="","",D44/D$73)</f>
        <v>0.0704289239768479</v>
      </c>
      <c r="E46" s="25" t="n">
        <f aca="false">IF(E44="","",E44/E$73)</f>
        <v>0.147160701689396</v>
      </c>
      <c r="F46" s="25" t="n">
        <f aca="false">IF(F44="","",F44/F$73)</f>
        <v>0.0573520216606845</v>
      </c>
      <c r="G46" s="25" t="n">
        <f aca="false">IF(G44="","",G44/G$73)</f>
        <v>0.0283741066492676</v>
      </c>
      <c r="H46" s="25" t="str">
        <f aca="false">IF(H44="","",H44/H$73)</f>
        <v/>
      </c>
      <c r="I46" s="25" t="str">
        <f aca="false">IF(I44="","",I44/I$73)</f>
        <v/>
      </c>
      <c r="J46" s="25" t="n">
        <f aca="false">J44/J$73</f>
        <v>0.0805113599227644</v>
      </c>
    </row>
    <row r="47" customFormat="false" ht="17" hidden="false" customHeight="true" outlineLevel="0" collapsed="false">
      <c r="A47" s="20"/>
      <c r="B47" s="19" t="s">
        <v>83</v>
      </c>
      <c r="C47" s="26" t="n">
        <f aca="true">IF(ISBLANK(INDIRECT("'"&amp;$A$1&amp;"'!"&amp;CELL("address",C36))), "", INDIRECT("'"&amp;$A$1&amp;"'!"&amp;CELL("address",C36)))</f>
        <v>31</v>
      </c>
      <c r="D47" s="26" t="n">
        <f aca="true">IF(ISBLANK(INDIRECT("'"&amp;$A$1&amp;"'!"&amp;CELL("address",D36))), "", INDIRECT("'"&amp;$A$1&amp;"'!"&amp;CELL("address",D36)))</f>
        <v>23.1</v>
      </c>
      <c r="E47" s="26" t="n">
        <f aca="true">IF(ISBLANK(INDIRECT("'"&amp;$A$1&amp;"'!"&amp;CELL("address",E36))), "", INDIRECT("'"&amp;$A$1&amp;"'!"&amp;CELL("address",E36)))</f>
        <v>41.3</v>
      </c>
      <c r="F47" s="26" t="n">
        <f aca="true">IF(ISBLANK(INDIRECT("'"&amp;$A$1&amp;"'!"&amp;CELL("address",F36))), "", INDIRECT("'"&amp;$A$1&amp;"'!"&amp;CELL("address",F36)))</f>
        <v>5.1</v>
      </c>
      <c r="G47" s="26" t="n">
        <f aca="true">IF(ISBLANK(INDIRECT("'"&amp;$A$1&amp;"'!"&amp;CELL("address",G36))), "", INDIRECT("'"&amp;$A$1&amp;"'!"&amp;CELL("address",G36)))</f>
        <v>20.2</v>
      </c>
      <c r="H47" s="26" t="str">
        <f aca="true">IF(ISBLANK(INDIRECT("'"&amp;$A$1&amp;"'!"&amp;CELL("address",H36))), "", INDIRECT("'"&amp;$A$1&amp;"'!"&amp;CELL("address",H36)))</f>
        <v/>
      </c>
      <c r="I47" s="26" t="str">
        <f aca="true">IF(ISBLANK(INDIRECT("'"&amp;$A$1&amp;"'!"&amp;CELL("address",I36))), "", INDIRECT("'"&amp;$A$1&amp;"'!"&amp;CELL("address",I36)))</f>
        <v/>
      </c>
      <c r="J47" s="27" t="n">
        <f aca="false">SUM(C47:I47)</f>
        <v>120.7</v>
      </c>
    </row>
    <row r="48" customFormat="false" ht="17" hidden="false" customHeight="true" outlineLevel="0" collapsed="false">
      <c r="A48" s="20"/>
      <c r="B48" s="19" t="s">
        <v>84</v>
      </c>
      <c r="C48" s="26" t="n">
        <f aca="true">IF(ISBLANK(INDIRECT("'"&amp;$A$1&amp;"'!"&amp;CELL("address",C37))), "", INDIRECT("'"&amp;$A$1&amp;"'!"&amp;CELL("address",C37)))</f>
        <v>22.6</v>
      </c>
      <c r="D48" s="26" t="n">
        <f aca="true">IF(ISBLANK(INDIRECT("'"&amp;$A$1&amp;"'!"&amp;CELL("address",D37))), "", INDIRECT("'"&amp;$A$1&amp;"'!"&amp;CELL("address",D37)))</f>
        <v>17.7</v>
      </c>
      <c r="E48" s="26" t="n">
        <f aca="true">IF(ISBLANK(INDIRECT("'"&amp;$A$1&amp;"'!"&amp;CELL("address",E37))), "", INDIRECT("'"&amp;$A$1&amp;"'!"&amp;CELL("address",E37)))</f>
        <v>29.8</v>
      </c>
      <c r="F48" s="26" t="n">
        <f aca="true">IF(ISBLANK(INDIRECT("'"&amp;$A$1&amp;"'!"&amp;CELL("address",F37))), "", INDIRECT("'"&amp;$A$1&amp;"'!"&amp;CELL("address",F37)))</f>
        <v>4.5</v>
      </c>
      <c r="G48" s="26" t="n">
        <f aca="true">IF(ISBLANK(INDIRECT("'"&amp;$A$1&amp;"'!"&amp;CELL("address",G37))), "", INDIRECT("'"&amp;$A$1&amp;"'!"&amp;CELL("address",G37)))</f>
        <v>6.3</v>
      </c>
      <c r="H48" s="26" t="str">
        <f aca="true">IF(ISBLANK(INDIRECT("'"&amp;$A$1&amp;"'!"&amp;CELL("address",H37))), "", INDIRECT("'"&amp;$A$1&amp;"'!"&amp;CELL("address",H37)))</f>
        <v/>
      </c>
      <c r="I48" s="26" t="str">
        <f aca="true">IF(ISBLANK(INDIRECT("'"&amp;$A$1&amp;"'!"&amp;CELL("address",I37))), "", INDIRECT("'"&amp;$A$1&amp;"'!"&amp;CELL("address",I37)))</f>
        <v/>
      </c>
      <c r="J48" s="27" t="n">
        <f aca="false">SUM(C48:I48)</f>
        <v>80.9</v>
      </c>
      <c r="Q48" s="0" t="str">
        <f aca="false">IF(C18="", "", C18)</f>
        <v>Island</v>
      </c>
      <c r="R48" s="0" t="str">
        <f aca="false">IF(D18="", "", D18)</f>
        <v>Fraser</v>
      </c>
      <c r="S48" s="0" t="str">
        <f aca="false">IF(E18="", "", E18)</f>
        <v>Interior</v>
      </c>
      <c r="T48" s="0" t="str">
        <f aca="false">IF(F18="", "", F18)</f>
        <v>Northern</v>
      </c>
      <c r="U48" s="0" t="str">
        <f aca="false">IF(G18="", "", G18)</f>
        <v>Vancouver Coastal</v>
      </c>
      <c r="V48" s="0" t="str">
        <f aca="false">IF(H18="", "", H18)</f>
        <v/>
      </c>
      <c r="W48" s="0" t="str">
        <f aca="false">IF(I18="", "", I18)</f>
        <v/>
      </c>
    </row>
    <row r="49" customFormat="false" ht="17" hidden="false" customHeight="true" outlineLevel="0" collapsed="false">
      <c r="A49" s="20"/>
      <c r="B49" s="19" t="s">
        <v>85</v>
      </c>
      <c r="C49" s="25" t="n">
        <f aca="false">IF(C47="","",C48/C47)</f>
        <v>0.729032258064516</v>
      </c>
      <c r="D49" s="25" t="n">
        <f aca="false">IF(D47="","",D48/D47)</f>
        <v>0.766233766233766</v>
      </c>
      <c r="E49" s="25" t="n">
        <f aca="false">IF(E47="","",E48/E47)</f>
        <v>0.721549636803874</v>
      </c>
      <c r="F49" s="25" t="n">
        <f aca="false">IF(F47="","",F48/F47)</f>
        <v>0.882352941176471</v>
      </c>
      <c r="G49" s="25" t="n">
        <f aca="false">IF(G47="","",G48/G47)</f>
        <v>0.311881188118812</v>
      </c>
      <c r="H49" s="25" t="str">
        <f aca="false">IF(H47="","",H48/H47)</f>
        <v/>
      </c>
      <c r="I49" s="25" t="str">
        <f aca="false">IF(I47="","",I48/I47)</f>
        <v/>
      </c>
      <c r="J49" s="25" t="n">
        <f aca="false">IF(J47="","",J48/J47)</f>
        <v>0.670256835128418</v>
      </c>
      <c r="P49" s="0" t="s">
        <v>76</v>
      </c>
      <c r="Q49" s="29" t="n">
        <f aca="false">C78</f>
        <v>156783</v>
      </c>
      <c r="R49" s="29" t="n">
        <f aca="false">D78</f>
        <v>177581</v>
      </c>
      <c r="S49" s="29" t="n">
        <f aca="false">E78</f>
        <v>169892</v>
      </c>
      <c r="T49" s="29" t="n">
        <f aca="false">F78</f>
        <v>46193</v>
      </c>
      <c r="U49" s="29" t="n">
        <f aca="false">G78</f>
        <v>144296</v>
      </c>
      <c r="V49" s="29" t="str">
        <f aca="false">H78</f>
        <v/>
      </c>
      <c r="W49" s="29" t="str">
        <f aca="false">I78</f>
        <v/>
      </c>
    </row>
    <row r="50" customFormat="false" ht="17" hidden="false" customHeight="true" outlineLevel="0" collapsed="false">
      <c r="A50" s="20"/>
      <c r="B50" s="19"/>
      <c r="C50" s="25"/>
      <c r="D50" s="25"/>
      <c r="E50" s="25"/>
      <c r="F50" s="25"/>
      <c r="G50" s="25"/>
      <c r="H50" s="25"/>
      <c r="I50" s="25"/>
      <c r="J50" s="25"/>
      <c r="P50" s="0" t="s">
        <v>88</v>
      </c>
      <c r="Q50" s="5" t="n">
        <f aca="false">C79</f>
        <v>163.038109999171</v>
      </c>
      <c r="R50" s="5" t="n">
        <f aca="false">D79</f>
        <v>112.102668641352</v>
      </c>
      <c r="S50" s="5" t="n">
        <f aca="false">E79</f>
        <v>100.16624679208</v>
      </c>
      <c r="T50" s="5" t="n">
        <f aca="false">F79</f>
        <v>45.0782153140086</v>
      </c>
      <c r="U50" s="5" t="n">
        <f aca="false">G79</f>
        <v>173.875436602539</v>
      </c>
      <c r="V50" s="5" t="str">
        <f aca="false">H79</f>
        <v/>
      </c>
      <c r="W50" s="5" t="str">
        <f aca="false">I79</f>
        <v/>
      </c>
    </row>
    <row r="51" customFormat="false" ht="17" hidden="false" customHeight="true" outlineLevel="0" collapsed="false">
      <c r="A51" s="20" t="s">
        <v>20</v>
      </c>
      <c r="B51" s="19" t="s">
        <v>13</v>
      </c>
      <c r="C51" s="22" t="n">
        <f aca="true">IF(ISBLANK(INDIRECT("'"&amp;$A$1&amp;"'!"&amp;CELL("address",C39))), "", INDIRECT("'"&amp;$A$1&amp;"'!"&amp;CELL("address",C39)))</f>
        <v>437784</v>
      </c>
      <c r="D51" s="22" t="n">
        <f aca="true">IF(ISBLANK(INDIRECT("'"&amp;$A$1&amp;"'!"&amp;CELL("address",D39))), "", INDIRECT("'"&amp;$A$1&amp;"'!"&amp;CELL("address",D39)))</f>
        <v>526097</v>
      </c>
      <c r="E51" s="22" t="n">
        <f aca="true">IF(ISBLANK(INDIRECT("'"&amp;$A$1&amp;"'!"&amp;CELL("address",E39))), "", INDIRECT("'"&amp;$A$1&amp;"'!"&amp;CELL("address",E39)))</f>
        <v>529000</v>
      </c>
      <c r="F51" s="22" t="n">
        <f aca="true">IF(ISBLANK(INDIRECT("'"&amp;$A$1&amp;"'!"&amp;CELL("address",F39))), "", INDIRECT("'"&amp;$A$1&amp;"'!"&amp;CELL("address",F39)))</f>
        <v>266267</v>
      </c>
      <c r="G51" s="22" t="n">
        <f aca="true">IF(ISBLANK(INDIRECT("'"&amp;$A$1&amp;"'!"&amp;CELL("address",G39))), "", INDIRECT("'"&amp;$A$1&amp;"'!"&amp;CELL("address",G39)))</f>
        <v>1026245</v>
      </c>
      <c r="H51" s="22" t="str">
        <f aca="true">IF(ISBLANK(INDIRECT("'"&amp;$A$1&amp;"'!"&amp;CELL("address",H39))), "", INDIRECT("'"&amp;$A$1&amp;"'!"&amp;CELL("address",H39)))</f>
        <v/>
      </c>
      <c r="I51" s="22" t="str">
        <f aca="true">IF(ISBLANK(INDIRECT("'"&amp;$A$1&amp;"'!"&amp;CELL("address",I39))), "", INDIRECT("'"&amp;$A$1&amp;"'!"&amp;CELL("address",I39)))</f>
        <v/>
      </c>
      <c r="J51" s="23" t="n">
        <f aca="false">SUM(C51:I51)</f>
        <v>2785393</v>
      </c>
      <c r="P51" s="0" t="s">
        <v>22</v>
      </c>
      <c r="Q51" s="5" t="n">
        <f aca="false">C80</f>
        <v>63.9436737401376</v>
      </c>
      <c r="R51" s="5" t="n">
        <f aca="false">D80</f>
        <v>37.9789054009156</v>
      </c>
      <c r="S51" s="5" t="n">
        <f aca="false">E80</f>
        <v>28.8480034374779</v>
      </c>
      <c r="T51" s="5" t="n">
        <f aca="false">F80</f>
        <v>13.2481977788842</v>
      </c>
      <c r="U51" s="5" t="n">
        <f aca="false">G80</f>
        <v>45.1037173587625</v>
      </c>
      <c r="V51" s="5" t="str">
        <f aca="false">H80</f>
        <v/>
      </c>
      <c r="W51" s="5" t="str">
        <f aca="false">I80</f>
        <v/>
      </c>
    </row>
    <row r="52" customFormat="false" ht="17" hidden="false" customHeight="true" outlineLevel="0" collapsed="false">
      <c r="A52" s="20"/>
      <c r="B52" s="19" t="s">
        <v>14</v>
      </c>
      <c r="C52" s="22" t="n">
        <f aca="true">IF(ISBLANK(INDIRECT("'"&amp;$A$1&amp;"'!"&amp;CELL("address",C40))), "", INDIRECT("'"&amp;$A$1&amp;"'!"&amp;CELL("address",C40)))</f>
        <v>256895</v>
      </c>
      <c r="D52" s="22" t="n">
        <f aca="true">IF(ISBLANK(INDIRECT("'"&amp;$A$1&amp;"'!"&amp;CELL("address",D40))), "", INDIRECT("'"&amp;$A$1&amp;"'!"&amp;CELL("address",D40)))</f>
        <v>339818</v>
      </c>
      <c r="E52" s="22" t="n">
        <f aca="true">IF(ISBLANK(INDIRECT("'"&amp;$A$1&amp;"'!"&amp;CELL("address",E40))), "", INDIRECT("'"&amp;$A$1&amp;"'!"&amp;CELL("address",E40)))</f>
        <v>436870</v>
      </c>
      <c r="F52" s="22" t="n">
        <f aca="true">IF(ISBLANK(INDIRECT("'"&amp;$A$1&amp;"'!"&amp;CELL("address",F40))), "", INDIRECT("'"&amp;$A$1&amp;"'!"&amp;CELL("address",F40)))</f>
        <v>282093</v>
      </c>
      <c r="G52" s="22" t="n">
        <f aca="true">IF(ISBLANK(INDIRECT("'"&amp;$A$1&amp;"'!"&amp;CELL("address",G40))), "", INDIRECT("'"&amp;$A$1&amp;"'!"&amp;CELL("address",G40)))</f>
        <v>858638</v>
      </c>
      <c r="H52" s="22" t="str">
        <f aca="true">IF(ISBLANK(INDIRECT("'"&amp;$A$1&amp;"'!"&amp;CELL("address",H40))), "", INDIRECT("'"&amp;$A$1&amp;"'!"&amp;CELL("address",H40)))</f>
        <v/>
      </c>
      <c r="I52" s="22" t="str">
        <f aca="true">IF(ISBLANK(INDIRECT("'"&amp;$A$1&amp;"'!"&amp;CELL("address",I40))), "", INDIRECT("'"&amp;$A$1&amp;"'!"&amp;CELL("address",I40)))</f>
        <v/>
      </c>
      <c r="J52" s="23" t="n">
        <f aca="false">SUM(C52:I52)</f>
        <v>2174314</v>
      </c>
      <c r="P52" s="0" t="s">
        <v>89</v>
      </c>
      <c r="Q52" s="5" t="n">
        <f aca="false">IF(Q51="", "", Q50-Q51)</f>
        <v>99.0944362590332</v>
      </c>
      <c r="R52" s="5" t="n">
        <f aca="false">IF(R51="", "", R50-R51)</f>
        <v>74.1237632404368</v>
      </c>
      <c r="S52" s="5" t="n">
        <f aca="false">IF(S51="", "", S50-S51)</f>
        <v>71.3182433546018</v>
      </c>
      <c r="T52" s="5" t="n">
        <f aca="false">IF(T51="", "", T50-T51)</f>
        <v>31.8300175351244</v>
      </c>
      <c r="U52" s="5" t="n">
        <f aca="false">IF(U51="", "", U50-U51)</f>
        <v>128.771719243777</v>
      </c>
      <c r="V52" s="5" t="str">
        <f aca="false">IF(V51="", "", V50-V51)</f>
        <v/>
      </c>
      <c r="W52" s="5" t="str">
        <f aca="false">IF(W51="", "", W50-W51)</f>
        <v/>
      </c>
    </row>
    <row r="53" customFormat="false" ht="17" hidden="false" customHeight="true" outlineLevel="0" collapsed="false">
      <c r="A53" s="20"/>
      <c r="B53" s="19" t="s">
        <v>81</v>
      </c>
      <c r="C53" s="25" t="n">
        <f aca="false">IF(OR(C52="",C51=0), "", C52/C51)</f>
        <v>0.586807649434424</v>
      </c>
      <c r="D53" s="25" t="n">
        <f aca="false">IF(OR(D52="",D51=0), "", D52/D51)</f>
        <v>0.645922710070576</v>
      </c>
      <c r="E53" s="25" t="n">
        <f aca="false">IF(OR(E52="",E51=0), "", E52/E51)</f>
        <v>0.825841209829868</v>
      </c>
      <c r="F53" s="25" t="n">
        <f aca="false">IF(OR(F52="",F51=0), "", F52/F51)</f>
        <v>1.05943658057514</v>
      </c>
      <c r="G53" s="25" t="n">
        <f aca="false">IF(OR(G52="",G51=0), "", G52/G51)</f>
        <v>0.836679350447505</v>
      </c>
      <c r="H53" s="25" t="str">
        <f aca="false">IF(OR(H52="",H51=0), "", H52/H51)</f>
        <v/>
      </c>
      <c r="I53" s="25" t="str">
        <f aca="false">IF(OR(I52="",I51=0), "", I52/I51)</f>
        <v/>
      </c>
      <c r="J53" s="25" t="n">
        <f aca="false">IF(J51=0," ",J52/J51)</f>
        <v>0.780613005058891</v>
      </c>
    </row>
    <row r="54" customFormat="false" ht="17" hidden="false" customHeight="true" outlineLevel="0" collapsed="false">
      <c r="A54" s="20"/>
      <c r="B54" s="19" t="s">
        <v>82</v>
      </c>
      <c r="C54" s="25" t="n">
        <f aca="false">IF(C52="","",C52/C$73)</f>
        <v>0.0100500344188103</v>
      </c>
      <c r="D54" s="25" t="n">
        <f aca="false">IF(D52="","",D52/D$73)</f>
        <v>0.0170700161106697</v>
      </c>
      <c r="E54" s="25" t="n">
        <f aca="false">IF(E52="","",E52/E$73)</f>
        <v>0.0256718929117675</v>
      </c>
      <c r="F54" s="25" t="n">
        <f aca="false">IF(F52="","",F52/F$73)</f>
        <v>0.135471964147303</v>
      </c>
      <c r="G54" s="25" t="n">
        <f aca="false">IF(G52="","",G52/G$73)</f>
        <v>0.0342229607330229</v>
      </c>
      <c r="H54" s="25" t="str">
        <f aca="false">IF(H52="","",H52/H$73)</f>
        <v/>
      </c>
      <c r="I54" s="25" t="str">
        <f aca="false">IF(I52="","",I52/I$73)</f>
        <v/>
      </c>
      <c r="J54" s="25" t="n">
        <f aca="false">J52/J$73</f>
        <v>0.0242511503133345</v>
      </c>
    </row>
    <row r="55" customFormat="false" ht="17" hidden="false" customHeight="true" outlineLevel="0" collapsed="false">
      <c r="A55" s="20"/>
      <c r="B55" s="19" t="s">
        <v>83</v>
      </c>
      <c r="C55" s="26" t="n">
        <f aca="true">IF(ISBLANK(INDIRECT("'"&amp;$A$1&amp;"'!"&amp;CELL("address",C41))), "", INDIRECT("'"&amp;$A$1&amp;"'!"&amp;CELL("address",C41)))</f>
        <v>1.4</v>
      </c>
      <c r="D55" s="26" t="n">
        <f aca="true">IF(ISBLANK(INDIRECT("'"&amp;$A$1&amp;"'!"&amp;CELL("address",D41))), "", INDIRECT("'"&amp;$A$1&amp;"'!"&amp;CELL("address",D41)))</f>
        <v>4.1</v>
      </c>
      <c r="E55" s="26" t="n">
        <f aca="true">IF(ISBLANK(INDIRECT("'"&amp;$A$1&amp;"'!"&amp;CELL("address",E41))), "", INDIRECT("'"&amp;$A$1&amp;"'!"&amp;CELL("address",E41)))</f>
        <v>1</v>
      </c>
      <c r="F55" s="26" t="n">
        <f aca="true">IF(ISBLANK(INDIRECT("'"&amp;$A$1&amp;"'!"&amp;CELL("address",F41))), "", INDIRECT("'"&amp;$A$1&amp;"'!"&amp;CELL("address",F41)))</f>
        <v>0</v>
      </c>
      <c r="G55" s="26" t="n">
        <f aca="true">IF(ISBLANK(INDIRECT("'"&amp;$A$1&amp;"'!"&amp;CELL("address",G41))), "", INDIRECT("'"&amp;$A$1&amp;"'!"&amp;CELL("address",G41)))</f>
        <v>0.5</v>
      </c>
      <c r="H55" s="26" t="str">
        <f aca="true">IF(ISBLANK(INDIRECT("'"&amp;$A$1&amp;"'!"&amp;CELL("address",H41))), "", INDIRECT("'"&amp;$A$1&amp;"'!"&amp;CELL("address",H41)))</f>
        <v/>
      </c>
      <c r="I55" s="26" t="str">
        <f aca="true">IF(ISBLANK(INDIRECT("'"&amp;$A$1&amp;"'!"&amp;CELL("address",I41))), "", INDIRECT("'"&amp;$A$1&amp;"'!"&amp;CELL("address",I41)))</f>
        <v/>
      </c>
      <c r="J55" s="27" t="n">
        <f aca="false">SUM(C55:I55)</f>
        <v>7</v>
      </c>
    </row>
    <row r="56" customFormat="false" ht="17" hidden="false" customHeight="true" outlineLevel="0" collapsed="false">
      <c r="A56" s="20"/>
      <c r="B56" s="19" t="s">
        <v>84</v>
      </c>
      <c r="C56" s="26" t="n">
        <f aca="true">IF(ISBLANK(INDIRECT("'"&amp;$A$1&amp;"'!"&amp;CELL("address",C42))), "", INDIRECT("'"&amp;$A$1&amp;"'!"&amp;CELL("address",C42)))</f>
        <v>1.2</v>
      </c>
      <c r="D56" s="26" t="n">
        <f aca="true">IF(ISBLANK(INDIRECT("'"&amp;$A$1&amp;"'!"&amp;CELL("address",D42))), "", INDIRECT("'"&amp;$A$1&amp;"'!"&amp;CELL("address",D42)))</f>
        <v>4</v>
      </c>
      <c r="E56" s="26" t="n">
        <f aca="true">IF(ISBLANK(INDIRECT("'"&amp;$A$1&amp;"'!"&amp;CELL("address",E42))), "", INDIRECT("'"&amp;$A$1&amp;"'!"&amp;CELL("address",E42)))</f>
        <v>1</v>
      </c>
      <c r="F56" s="26" t="n">
        <f aca="true">IF(ISBLANK(INDIRECT("'"&amp;$A$1&amp;"'!"&amp;CELL("address",F42))), "", INDIRECT("'"&amp;$A$1&amp;"'!"&amp;CELL("address",F42)))</f>
        <v>0</v>
      </c>
      <c r="G56" s="26" t="n">
        <f aca="true">IF(ISBLANK(INDIRECT("'"&amp;$A$1&amp;"'!"&amp;CELL("address",G42))), "", INDIRECT("'"&amp;$A$1&amp;"'!"&amp;CELL("address",G42)))</f>
        <v>0.4</v>
      </c>
      <c r="H56" s="26" t="str">
        <f aca="true">IF(ISBLANK(INDIRECT("'"&amp;$A$1&amp;"'!"&amp;CELL("address",H42))), "", INDIRECT("'"&amp;$A$1&amp;"'!"&amp;CELL("address",H42)))</f>
        <v/>
      </c>
      <c r="I56" s="26" t="str">
        <f aca="true">IF(ISBLANK(INDIRECT("'"&amp;$A$1&amp;"'!"&amp;CELL("address",I42))), "", INDIRECT("'"&amp;$A$1&amp;"'!"&amp;CELL("address",I42)))</f>
        <v/>
      </c>
      <c r="J56" s="27" t="n">
        <f aca="false">SUM(C56:I56)</f>
        <v>6.6</v>
      </c>
    </row>
    <row r="57" customFormat="false" ht="17" hidden="false" customHeight="true" outlineLevel="0" collapsed="false">
      <c r="A57" s="20"/>
      <c r="B57" s="19" t="s">
        <v>85</v>
      </c>
      <c r="C57" s="25" t="n">
        <f aca="false">IF(C55="","",C56/C55)</f>
        <v>0.857142857142857</v>
      </c>
      <c r="D57" s="25" t="n">
        <f aca="false">IF(D55="","",D56/D55)</f>
        <v>0.975609756097561</v>
      </c>
      <c r="E57" s="25" t="n">
        <f aca="false">IF(E55="","",E56/E55)</f>
        <v>1</v>
      </c>
      <c r="F57" s="25" t="e">
        <f aca="false">IF(F55="","",F56/F55)</f>
        <v>#DIV/0!</v>
      </c>
      <c r="G57" s="25" t="n">
        <f aca="false">IF(G55="","",G56/G55)</f>
        <v>0.8</v>
      </c>
      <c r="H57" s="25" t="str">
        <f aca="false">IF(H55="","",H56/H55)</f>
        <v/>
      </c>
      <c r="I57" s="25" t="str">
        <f aca="false">IF(I55="","",I56/I55)</f>
        <v/>
      </c>
      <c r="J57" s="25" t="n">
        <f aca="false">IF(J55="","",J56/J55)</f>
        <v>0.942857142857143</v>
      </c>
    </row>
    <row r="58" customFormat="false" ht="17" hidden="false" customHeight="true" outlineLevel="0" collapsed="false">
      <c r="A58" s="20"/>
      <c r="B58" s="19"/>
      <c r="C58" s="25"/>
      <c r="D58" s="25"/>
      <c r="E58" s="25"/>
      <c r="F58" s="25"/>
      <c r="G58" s="25"/>
      <c r="H58" s="25"/>
      <c r="I58" s="25"/>
      <c r="J58" s="25"/>
      <c r="Q58" s="0" t="str">
        <f aca="false">IF(C18="", "", C18)</f>
        <v>Island</v>
      </c>
      <c r="R58" s="0" t="str">
        <f aca="false">IF(D18="", "", D18)</f>
        <v>Fraser</v>
      </c>
      <c r="S58" s="0" t="str">
        <f aca="false">IF(E18="", "", E18)</f>
        <v>Interior</v>
      </c>
      <c r="T58" s="0" t="str">
        <f aca="false">IF(F18="", "", F18)</f>
        <v>Northern</v>
      </c>
      <c r="U58" s="0" t="str">
        <f aca="false">IF(G18="", "", G18)</f>
        <v>Vancouver Coastal</v>
      </c>
      <c r="V58" s="0" t="str">
        <f aca="false">IF(H18="", "", H18)</f>
        <v/>
      </c>
      <c r="W58" s="0" t="str">
        <f aca="false">IF(I18="", "", I18)</f>
        <v/>
      </c>
    </row>
    <row r="59" customFormat="false" ht="17" hidden="false" customHeight="true" outlineLevel="0" collapsed="false">
      <c r="A59" s="20" t="s">
        <v>21</v>
      </c>
      <c r="B59" s="19" t="s">
        <v>13</v>
      </c>
      <c r="C59" s="22" t="n">
        <f aca="true">IF(ISBLANK(INDIRECT("'"&amp;$A$1&amp;"'!"&amp;CELL("address",C44))), "", INDIRECT("'"&amp;$A$1&amp;"'!"&amp;CELL("address",C44)))</f>
        <v>52000</v>
      </c>
      <c r="D59" s="22" t="n">
        <f aca="true">IF(ISBLANK(INDIRECT("'"&amp;$A$1&amp;"'!"&amp;CELL("address",D44))), "", INDIRECT("'"&amp;$A$1&amp;"'!"&amp;CELL("address",D44)))</f>
        <v>1117278</v>
      </c>
      <c r="E59" s="22" t="n">
        <f aca="true">IF(ISBLANK(INDIRECT("'"&amp;$A$1&amp;"'!"&amp;CELL("address",E44))), "", INDIRECT("'"&amp;$A$1&amp;"'!"&amp;CELL("address",E44)))</f>
        <v>333612</v>
      </c>
      <c r="F59" s="22" t="n">
        <f aca="true">IF(ISBLANK(INDIRECT("'"&amp;$A$1&amp;"'!"&amp;CELL("address",F44))), "", INDIRECT("'"&amp;$A$1&amp;"'!"&amp;CELL("address",F44)))</f>
        <v>40000</v>
      </c>
      <c r="G59" s="22" t="n">
        <f aca="true">IF(ISBLANK(INDIRECT("'"&amp;$A$1&amp;"'!"&amp;CELL("address",G44))), "", INDIRECT("'"&amp;$A$1&amp;"'!"&amp;CELL("address",G44)))</f>
        <v>897547</v>
      </c>
      <c r="H59" s="22" t="str">
        <f aca="true">IF(ISBLANK(INDIRECT("'"&amp;$A$1&amp;"'!"&amp;CELL("address",H44))), "", INDIRECT("'"&amp;$A$1&amp;"'!"&amp;CELL("address",H44)))</f>
        <v/>
      </c>
      <c r="I59" s="22" t="str">
        <f aca="true">IF(ISBLANK(INDIRECT("'"&amp;$A$1&amp;"'!"&amp;CELL("address",I44))), "", INDIRECT("'"&amp;$A$1&amp;"'!"&amp;CELL("address",I44)))</f>
        <v/>
      </c>
      <c r="J59" s="23" t="n">
        <f aca="false">SUM(C59:I59)</f>
        <v>2440437</v>
      </c>
      <c r="P59" s="0" t="s">
        <v>90</v>
      </c>
      <c r="Q59" s="5" t="n">
        <f aca="false">C72-C67</f>
        <v>26369280</v>
      </c>
      <c r="R59" s="5" t="n">
        <f aca="false">D72-D67</f>
        <v>18472364</v>
      </c>
      <c r="S59" s="5" t="n">
        <f aca="false">E72-E67</f>
        <v>12049089</v>
      </c>
      <c r="T59" s="5" t="n">
        <f aca="false">F72-F67</f>
        <v>1347367</v>
      </c>
      <c r="U59" s="5" t="n">
        <f aca="false">G72-G67</f>
        <v>20650767</v>
      </c>
      <c r="V59" s="5" t="e">
        <f aca="false">H72-H67</f>
        <v>#VALUE!</v>
      </c>
      <c r="W59" s="5" t="e">
        <f aca="false">I72-I67</f>
        <v>#VALUE!</v>
      </c>
    </row>
    <row r="60" customFormat="false" ht="17" hidden="false" customHeight="true" outlineLevel="0" collapsed="false">
      <c r="A60" s="20"/>
      <c r="B60" s="19" t="s">
        <v>14</v>
      </c>
      <c r="C60" s="22" t="n">
        <f aca="true">IF(ISBLANK(INDIRECT("'"&amp;$A$1&amp;"'!"&amp;CELL("address",C45))), "", INDIRECT("'"&amp;$A$1&amp;"'!"&amp;CELL("address",C45)))</f>
        <v>0</v>
      </c>
      <c r="D60" s="22" t="n">
        <f aca="true">IF(ISBLANK(INDIRECT("'"&amp;$A$1&amp;"'!"&amp;CELL("address",D45))), "", INDIRECT("'"&amp;$A$1&amp;"'!"&amp;CELL("address",D45)))</f>
        <v>745925</v>
      </c>
      <c r="E60" s="22" t="n">
        <f aca="true">IF(ISBLANK(INDIRECT("'"&amp;$A$1&amp;"'!"&amp;CELL("address",E45))), "", INDIRECT("'"&amp;$A$1&amp;"'!"&amp;CELL("address",E45)))</f>
        <v>300935</v>
      </c>
      <c r="F60" s="22" t="n">
        <f aca="true">IF(ISBLANK(INDIRECT("'"&amp;$A$1&amp;"'!"&amp;CELL("address",F45))), "", INDIRECT("'"&amp;$A$1&amp;"'!"&amp;CELL("address",F45)))</f>
        <v>39885</v>
      </c>
      <c r="G60" s="22" t="n">
        <f aca="true">IF(ISBLANK(INDIRECT("'"&amp;$A$1&amp;"'!"&amp;CELL("address",G45))), "", INDIRECT("'"&amp;$A$1&amp;"'!"&amp;CELL("address",G45)))</f>
        <v>772003</v>
      </c>
      <c r="H60" s="22" t="str">
        <f aca="true">IF(ISBLANK(INDIRECT("'"&amp;$A$1&amp;"'!"&amp;CELL("address",H45))), "", INDIRECT("'"&amp;$A$1&amp;"'!"&amp;CELL("address",H45)))</f>
        <v/>
      </c>
      <c r="I60" s="22" t="str">
        <f aca="true">IF(ISBLANK(INDIRECT("'"&amp;$A$1&amp;"'!"&amp;CELL("address",I45))), "", INDIRECT("'"&amp;$A$1&amp;"'!"&amp;CELL("address",I45)))</f>
        <v/>
      </c>
      <c r="J60" s="23" t="n">
        <f aca="false">SUM(C60:I60)</f>
        <v>1858748</v>
      </c>
      <c r="P60" s="0" t="s">
        <v>91</v>
      </c>
      <c r="Q60" s="5" t="n">
        <f aca="false">C73-C68</f>
        <v>15536323</v>
      </c>
      <c r="R60" s="5" t="n">
        <f aca="false">D73-D68</f>
        <v>13162972</v>
      </c>
      <c r="S60" s="5" t="n">
        <f aca="false">E73-E68</f>
        <v>12116399</v>
      </c>
      <c r="T60" s="5" t="n">
        <f aca="false">F73-F68</f>
        <v>1470324</v>
      </c>
      <c r="U60" s="5" t="n">
        <f aca="false">G73-G68</f>
        <v>18581244</v>
      </c>
      <c r="V60" s="5" t="e">
        <f aca="false">H73-H68</f>
        <v>#VALUE!</v>
      </c>
      <c r="W60" s="5" t="e">
        <f aca="false">I73-I68</f>
        <v>#VALUE!</v>
      </c>
    </row>
    <row r="61" customFormat="false" ht="17" hidden="false" customHeight="true" outlineLevel="0" collapsed="false">
      <c r="A61" s="20"/>
      <c r="B61" s="19" t="s">
        <v>81</v>
      </c>
      <c r="C61" s="25" t="n">
        <f aca="false">IF(OR(C60="",C59=0), "", C60/C59)</f>
        <v>0</v>
      </c>
      <c r="D61" s="25" t="n">
        <f aca="false">IF(OR(D60="",D59=0), "", D60/D59)</f>
        <v>0.667627036422448</v>
      </c>
      <c r="E61" s="25" t="n">
        <f aca="false">IF(OR(E60="",E59=0), "", E60/E59)</f>
        <v>0.902050885459756</v>
      </c>
      <c r="F61" s="25" t="n">
        <f aca="false">IF(OR(F60="",F59=0), "", F60/F59)</f>
        <v>0.997125</v>
      </c>
      <c r="G61" s="25" t="n">
        <f aca="false">IF(OR(G60="",G59=0), "", G60/G59)</f>
        <v>0.860125430757387</v>
      </c>
      <c r="H61" s="25" t="str">
        <f aca="false">IF(OR(H60="",H59=0), "", H60/H59)</f>
        <v/>
      </c>
      <c r="I61" s="25" t="str">
        <f aca="false">IF(OR(I60="",I59=0), "", I60/I59)</f>
        <v/>
      </c>
      <c r="J61" s="25" t="n">
        <f aca="false">IF(J59=0," ",J60/J59)</f>
        <v>0.761645557742322</v>
      </c>
      <c r="P61" s="0" t="s">
        <v>83</v>
      </c>
      <c r="Q61" s="0" t="n">
        <f aca="false">IF(C23="",0,C23)+IF(C31="",0,C31)+IF(C39="",0,C39)+IF(C47="",0,C47)+IF(C55="",0,C55)+IF(C63="",0,C63)</f>
        <v>160.2</v>
      </c>
      <c r="R61" s="0" t="n">
        <f aca="false">IF(D23="",0,D23)+IF(D31="",0,D31)+IF(D39="",0,D39)+IF(D47="",0,D47)+IF(D55="",0,D55)+IF(D63="",0,D63)</f>
        <v>123</v>
      </c>
      <c r="S61" s="0" t="n">
        <f aca="false">IF(E23="",0,E23)+IF(E31="",0,E31)+IF(E39="",0,E39)+IF(E47="",0,E47)+IF(E55="",0,E55)+IF(E63="",0,E63)</f>
        <v>111.9</v>
      </c>
      <c r="T61" s="0" t="n">
        <f aca="false">IF(F23="",0,F23)+IF(F31="",0,F31)+IF(F39="",0,F39)+IF(F47="",0,F47)+IF(F55="",0,F55)+IF(F63="",0,F63)</f>
        <v>13.6</v>
      </c>
      <c r="U61" s="0" t="n">
        <f aca="false">IF(G23="",0,G23)+IF(G31="",0,G31)+IF(G39="",0,G39)+IF(G47="",0,G47)+IF(G55="",0,G55)+IF(G63="",0,G63)</f>
        <v>133.5</v>
      </c>
      <c r="V61" s="0" t="n">
        <f aca="false">IF(H23="",0,H23)+IF(H31="",0,H31)+IF(H39="",0,H39)+IF(H47="",0,H47)+IF(H55="",0,H55)+IF(H63="",0,H63)</f>
        <v>0</v>
      </c>
      <c r="W61" s="0" t="n">
        <f aca="false">IF(I23="",0,I23)+IF(I31="",0,I31)+IF(I39="",0,I39)+IF(I47="",0,I47)+IF(I55="",0,I55)+IF(I63="",0,I63)</f>
        <v>0</v>
      </c>
    </row>
    <row r="62" customFormat="false" ht="17" hidden="false" customHeight="true" outlineLevel="0" collapsed="false">
      <c r="A62" s="20"/>
      <c r="B62" s="19" t="s">
        <v>82</v>
      </c>
      <c r="C62" s="25" t="n">
        <f aca="false">IF(C60="","",C60/C$73)</f>
        <v>0</v>
      </c>
      <c r="D62" s="25" t="n">
        <f aca="false">IF(D60="","",D60/D$73)</f>
        <v>0.0374699155646591</v>
      </c>
      <c r="E62" s="25" t="n">
        <f aca="false">IF(E60="","",E60/E$73)</f>
        <v>0.0176839130482815</v>
      </c>
      <c r="F62" s="25" t="n">
        <f aca="false">IF(F60="","",F60/F$73)</f>
        <v>0.0191543189303356</v>
      </c>
      <c r="G62" s="25" t="n">
        <f aca="false">IF(G60="","",G60/G$73)</f>
        <v>0.0307699267383646</v>
      </c>
      <c r="H62" s="25" t="str">
        <f aca="false">IF(H60="","",H60/H$73)</f>
        <v/>
      </c>
      <c r="I62" s="25" t="str">
        <f aca="false">IF(I60="","",I60/I$73)</f>
        <v/>
      </c>
      <c r="J62" s="25" t="n">
        <f aca="false">J60/J$73</f>
        <v>0.0207314937688898</v>
      </c>
      <c r="P62" s="0" t="s">
        <v>84</v>
      </c>
      <c r="Q62" s="0" t="n">
        <f aca="false">IF(C24="",0,C24)+IF(C32="",0,C32)+IF(C40="",0,C40)+IF(C48="",0,C48)+IF(C56="",0,C56)+IF(C64="",0,C64)</f>
        <v>111.4</v>
      </c>
      <c r="R62" s="0" t="n">
        <f aca="false">IF(D24="",0,D24)+IF(D32="",0,D32)+IF(D40="",0,D40)+IF(D48="",0,D48)+IF(D56="",0,D56)+IF(D64="",0,D64)</f>
        <v>100.8</v>
      </c>
      <c r="S62" s="0" t="n">
        <f aca="false">IF(E24="",0,E24)+IF(E32="",0,E32)+IF(E40="",0,E40)+IF(E48="",0,E48)+IF(E56="",0,E56)+IF(E64="",0,E64)</f>
        <v>94.8</v>
      </c>
      <c r="T62" s="0" t="n">
        <f aca="false">IF(F24="",0,F24)+IF(F32="",0,F32)+IF(F40="",0,F40)+IF(F48="",0,F48)+IF(F56="",0,F56)+IF(F64="",0,F64)</f>
        <v>10.5</v>
      </c>
      <c r="U62" s="0" t="n">
        <f aca="false">IF(G24="",0,G24)+IF(G32="",0,G32)+IF(G40="",0,G40)+IF(G48="",0,G48)+IF(G56="",0,G56)+IF(G64="",0,G64)</f>
        <v>104.8</v>
      </c>
      <c r="V62" s="0" t="n">
        <f aca="false">IF(H24="",0,H24)+IF(H32="",0,H32)+IF(H40="",0,H40)+IF(H48="",0,H48)+IF(H56="",0,H56)+IF(H64="",0,H64)</f>
        <v>0</v>
      </c>
      <c r="W62" s="0" t="n">
        <f aca="false">IF(I24="",0,I24)+IF(I32="",0,I32)+IF(I40="",0,I40)+IF(I48="",0,I48)+IF(I56="",0,I56)+IF(I64="",0,I64)</f>
        <v>0</v>
      </c>
    </row>
    <row r="63" customFormat="false" ht="17" hidden="false" customHeight="true" outlineLevel="0" collapsed="false">
      <c r="A63" s="20"/>
      <c r="B63" s="19" t="s">
        <v>83</v>
      </c>
      <c r="C63" s="26" t="n">
        <f aca="true">IF(ISBLANK(INDIRECT("'"&amp;$A$1&amp;"'!"&amp;CELL("address",C46))), "", INDIRECT("'"&amp;$A$1&amp;"'!"&amp;CELL("address",C46)))</f>
        <v>8.1</v>
      </c>
      <c r="D63" s="26" t="n">
        <f aca="true">IF(ISBLANK(INDIRECT("'"&amp;$A$1&amp;"'!"&amp;CELL("address",D46))), "", INDIRECT("'"&amp;$A$1&amp;"'!"&amp;CELL("address",D46)))</f>
        <v>0</v>
      </c>
      <c r="E63" s="26" t="n">
        <f aca="true">IF(ISBLANK(INDIRECT("'"&amp;$A$1&amp;"'!"&amp;CELL("address",E46))), "", INDIRECT("'"&amp;$A$1&amp;"'!"&amp;CELL("address",E46)))</f>
        <v>0</v>
      </c>
      <c r="F63" s="26" t="n">
        <f aca="true">IF(ISBLANK(INDIRECT("'"&amp;$A$1&amp;"'!"&amp;CELL("address",F46))), "", INDIRECT("'"&amp;$A$1&amp;"'!"&amp;CELL("address",F46)))</f>
        <v>0</v>
      </c>
      <c r="G63" s="26" t="n">
        <f aca="true">IF(ISBLANK(INDIRECT("'"&amp;$A$1&amp;"'!"&amp;CELL("address",G46))), "", INDIRECT("'"&amp;$A$1&amp;"'!"&amp;CELL("address",G46)))</f>
        <v>0</v>
      </c>
      <c r="H63" s="26" t="str">
        <f aca="true">IF(ISBLANK(INDIRECT("'"&amp;$A$1&amp;"'!"&amp;CELL("address",H46))), "", INDIRECT("'"&amp;$A$1&amp;"'!"&amp;CELL("address",H46)))</f>
        <v/>
      </c>
      <c r="I63" s="26" t="str">
        <f aca="true">IF(ISBLANK(INDIRECT("'"&amp;$A$1&amp;"'!"&amp;CELL("address",I46))), "", INDIRECT("'"&amp;$A$1&amp;"'!"&amp;CELL("address",I46)))</f>
        <v/>
      </c>
      <c r="J63" s="27" t="n">
        <f aca="false">SUM(C63:I63)</f>
        <v>8.1</v>
      </c>
    </row>
    <row r="64" customFormat="false" ht="17" hidden="false" customHeight="true" outlineLevel="0" collapsed="false">
      <c r="A64" s="20"/>
      <c r="B64" s="19" t="s">
        <v>84</v>
      </c>
      <c r="C64" s="26" t="n">
        <f aca="true">IF(ISBLANK(INDIRECT("'"&amp;$A$1&amp;"'!"&amp;CELL("address",C47))), "", INDIRECT("'"&amp;$A$1&amp;"'!"&amp;CELL("address",C47)))</f>
        <v>6.6</v>
      </c>
      <c r="D64" s="26" t="n">
        <f aca="true">IF(ISBLANK(INDIRECT("'"&amp;$A$1&amp;"'!"&amp;CELL("address",D47))), "", INDIRECT("'"&amp;$A$1&amp;"'!"&amp;CELL("address",D47)))</f>
        <v>0</v>
      </c>
      <c r="E64" s="26" t="n">
        <f aca="true">IF(ISBLANK(INDIRECT("'"&amp;$A$1&amp;"'!"&amp;CELL("address",E47))), "", INDIRECT("'"&amp;$A$1&amp;"'!"&amp;CELL("address",E47)))</f>
        <v>0</v>
      </c>
      <c r="F64" s="26" t="n">
        <f aca="true">IF(ISBLANK(INDIRECT("'"&amp;$A$1&amp;"'!"&amp;CELL("address",F47))), "", INDIRECT("'"&amp;$A$1&amp;"'!"&amp;CELL("address",F47)))</f>
        <v>0</v>
      </c>
      <c r="G64" s="26" t="n">
        <f aca="true">IF(ISBLANK(INDIRECT("'"&amp;$A$1&amp;"'!"&amp;CELL("address",G47))), "", INDIRECT("'"&amp;$A$1&amp;"'!"&amp;CELL("address",G47)))</f>
        <v>0</v>
      </c>
      <c r="H64" s="26" t="str">
        <f aca="true">IF(ISBLANK(INDIRECT("'"&amp;$A$1&amp;"'!"&amp;CELL("address",H47))), "", INDIRECT("'"&amp;$A$1&amp;"'!"&amp;CELL("address",H47)))</f>
        <v/>
      </c>
      <c r="I64" s="26" t="str">
        <f aca="true">IF(ISBLANK(INDIRECT("'"&amp;$A$1&amp;"'!"&amp;CELL("address",I47))), "", INDIRECT("'"&amp;$A$1&amp;"'!"&amp;CELL("address",I47)))</f>
        <v/>
      </c>
      <c r="J64" s="27" t="n">
        <f aca="false">SUM(C64:I64)</f>
        <v>6.6</v>
      </c>
    </row>
    <row r="65" customFormat="false" ht="17" hidden="false" customHeight="true" outlineLevel="0" collapsed="false">
      <c r="A65" s="20"/>
      <c r="B65" s="19" t="s">
        <v>85</v>
      </c>
      <c r="C65" s="25" t="n">
        <f aca="false">IF(C63="","",C64/C63)</f>
        <v>0.814814814814815</v>
      </c>
      <c r="D65" s="25" t="str">
        <f aca="false">IF(OR(D63="",D63=0),"",D64/D63)</f>
        <v/>
      </c>
      <c r="E65" s="25" t="str">
        <f aca="false">IF(OR(E63="",E63=0),"",E64/E63)</f>
        <v/>
      </c>
      <c r="F65" s="25" t="str">
        <f aca="false">IF(OR(F63="",F63=0),"",F64/F63)</f>
        <v/>
      </c>
      <c r="G65" s="25" t="str">
        <f aca="false">IF(OR(G63="",G63=0),"",G64/G63)</f>
        <v/>
      </c>
      <c r="H65" s="25" t="str">
        <f aca="false">IF(OR(H63="",H63=0),"",H64/H63)</f>
        <v/>
      </c>
      <c r="I65" s="25" t="str">
        <f aca="false">IF(OR(I63="",I63=0),"",I64/I63)</f>
        <v/>
      </c>
      <c r="J65" s="25" t="n">
        <f aca="false">IF(J63="","",J64/J63)</f>
        <v>0.814814814814815</v>
      </c>
    </row>
    <row r="66" customFormat="false" ht="17" hidden="false" customHeight="true" outlineLevel="0" collapsed="false">
      <c r="A66" s="20"/>
      <c r="B66" s="19"/>
      <c r="C66" s="25"/>
      <c r="D66" s="25"/>
      <c r="E66" s="25"/>
      <c r="F66" s="25"/>
      <c r="G66" s="25"/>
      <c r="H66" s="25"/>
      <c r="I66" s="25"/>
      <c r="J66" s="25"/>
    </row>
    <row r="67" customFormat="false" ht="17" hidden="false" customHeight="true" outlineLevel="0" collapsed="false">
      <c r="A67" s="20" t="s">
        <v>22</v>
      </c>
      <c r="B67" s="19" t="s">
        <v>13</v>
      </c>
      <c r="C67" s="22" t="n">
        <f aca="true">IF(ISBLANK(INDIRECT("'"&amp;$A$1&amp;"'!"&amp;CELL("address",C49))), "", INDIRECT("'"&amp;$A$1&amp;"'!"&amp;CELL("address",C49)))</f>
        <v>6643280</v>
      </c>
      <c r="D67" s="22" t="n">
        <f aca="true">IF(ISBLANK(INDIRECT("'"&amp;$A$1&amp;"'!"&amp;CELL("address",D49))), "", INDIRECT("'"&amp;$A$1&amp;"'!"&amp;CELL("address",D49)))</f>
        <v>6427038</v>
      </c>
      <c r="E67" s="22" t="n">
        <f aca="true">IF(ISBLANK(INDIRECT("'"&amp;$A$1&amp;"'!"&amp;CELL("address",E49))), "", INDIRECT("'"&amp;$A$1&amp;"'!"&amp;CELL("address",E49)))</f>
        <v>3719521</v>
      </c>
      <c r="F67" s="22" t="n">
        <f aca="true">IF(ISBLANK(INDIRECT("'"&amp;$A$1&amp;"'!"&amp;CELL("address",F49))), "", INDIRECT("'"&amp;$A$1&amp;"'!"&amp;CELL("address",F49)))</f>
        <v>671312</v>
      </c>
      <c r="G67" s="22" t="n">
        <f aca="true">IF(ISBLANK(INDIRECT("'"&amp;$A$1&amp;"'!"&amp;CELL("address",G49))), "", INDIRECT("'"&amp;$A$1&amp;"'!"&amp;CELL("address",G49)))</f>
        <v>6983542</v>
      </c>
      <c r="H67" s="22" t="str">
        <f aca="true">IF(ISBLANK(INDIRECT("'"&amp;$A$1&amp;"'!"&amp;CELL("address",H49))), "", INDIRECT("'"&amp;$A$1&amp;"'!"&amp;CELL("address",H49)))</f>
        <v/>
      </c>
      <c r="I67" s="22" t="str">
        <f aca="true">IF(ISBLANK(INDIRECT("'"&amp;$A$1&amp;"'!"&amp;CELL("address",I49))), "", INDIRECT("'"&amp;$A$1&amp;"'!"&amp;CELL("address",I49)))</f>
        <v/>
      </c>
      <c r="J67" s="23" t="n">
        <f aca="false">SUM(C67:I67)</f>
        <v>24444693</v>
      </c>
    </row>
    <row r="68" customFormat="false" ht="17" hidden="false" customHeight="true" outlineLevel="0" collapsed="false">
      <c r="A68" s="20"/>
      <c r="B68" s="19" t="s">
        <v>14</v>
      </c>
      <c r="C68" s="22" t="n">
        <f aca="true">IF(ISBLANK(INDIRECT("'"&amp;$A$1&amp;"'!"&amp;CELL("address",C50))), "", INDIRECT("'"&amp;$A$1&amp;"'!"&amp;CELL("address",C50)))</f>
        <v>10025281</v>
      </c>
      <c r="D68" s="22" t="n">
        <f aca="true">IF(ISBLANK(INDIRECT("'"&amp;$A$1&amp;"'!"&amp;CELL("address",D50))), "", INDIRECT("'"&amp;$A$1&amp;"'!"&amp;CELL("address",D50)))</f>
        <v>6744332</v>
      </c>
      <c r="E68" s="22" t="n">
        <f aca="true">IF(ISBLANK(INDIRECT("'"&amp;$A$1&amp;"'!"&amp;CELL("address",E50))), "", INDIRECT("'"&amp;$A$1&amp;"'!"&amp;CELL("address",E50)))</f>
        <v>4901045</v>
      </c>
      <c r="F68" s="22" t="n">
        <f aca="true">IF(ISBLANK(INDIRECT("'"&amp;$A$1&amp;"'!"&amp;CELL("address",F50))), "", INDIRECT("'"&amp;$A$1&amp;"'!"&amp;CELL("address",F50)))</f>
        <v>611974</v>
      </c>
      <c r="G68" s="22" t="n">
        <f aca="true">IF(ISBLANK(INDIRECT("'"&amp;$A$1&amp;"'!"&amp;CELL("address",G50))), "", INDIRECT("'"&amp;$A$1&amp;"'!"&amp;CELL("address",G50)))</f>
        <v>6508286</v>
      </c>
      <c r="H68" s="22" t="str">
        <f aca="true">IF(ISBLANK(INDIRECT("'"&amp;$A$1&amp;"'!"&amp;CELL("address",H50))), "", INDIRECT("'"&amp;$A$1&amp;"'!"&amp;CELL("address",H50)))</f>
        <v/>
      </c>
      <c r="I68" s="22" t="str">
        <f aca="true">IF(ISBLANK(INDIRECT("'"&amp;$A$1&amp;"'!"&amp;CELL("address",I50))), "", INDIRECT("'"&amp;$A$1&amp;"'!"&amp;CELL("address",I50)))</f>
        <v/>
      </c>
      <c r="J68" s="23" t="n">
        <f aca="false">SUM(C68:I68)</f>
        <v>28790918</v>
      </c>
    </row>
    <row r="69" customFormat="false" ht="17" hidden="false" customHeight="true" outlineLevel="0" collapsed="false">
      <c r="A69" s="20"/>
      <c r="B69" s="19" t="s">
        <v>81</v>
      </c>
      <c r="C69" s="25" t="n">
        <f aca="false">IF(OR(C68="",C67=0), "", C68/C67)</f>
        <v>1.50908602377139</v>
      </c>
      <c r="D69" s="25" t="n">
        <f aca="false">IF(OR(D68="",D67=0), "", D68/D67)</f>
        <v>1.04936862050606</v>
      </c>
      <c r="E69" s="25" t="n">
        <f aca="false">IF(OR(E68="",E67=0), "", E68/E67)</f>
        <v>1.31765488083009</v>
      </c>
      <c r="F69" s="25" t="n">
        <f aca="false">IF(OR(F68="",F67=0), "", F68/F67)</f>
        <v>0.911608909121243</v>
      </c>
      <c r="G69" s="25" t="n">
        <f aca="false">IF(OR(G68="",G67=0), "", G68/G67)</f>
        <v>0.931946281700604</v>
      </c>
      <c r="H69" s="25" t="str">
        <f aca="false">IF(OR(H68="",H67=0), "", H68/H67)</f>
        <v/>
      </c>
      <c r="I69" s="25" t="str">
        <f aca="false">IF(OR(I68="",I67=0), "", I68/I67)</f>
        <v/>
      </c>
      <c r="J69" s="25" t="n">
        <f aca="false">IF(J67=0," ",J68/J67)</f>
        <v>1.17779830575086</v>
      </c>
    </row>
    <row r="70" customFormat="false" ht="17" hidden="false" customHeight="true" outlineLevel="0" collapsed="false">
      <c r="A70" s="20"/>
      <c r="B70" s="19" t="s">
        <v>82</v>
      </c>
      <c r="C70" s="25" t="n">
        <f aca="false">IF(C68="","",C68/C$73)</f>
        <v>0.392200778949553</v>
      </c>
      <c r="D70" s="25" t="n">
        <f aca="false">IF(D68="","",D68/D$73)</f>
        <v>0.33878680910283</v>
      </c>
      <c r="E70" s="25" t="n">
        <f aca="false">IF(E68="","",E68/E$73)</f>
        <v>0.288001241549554</v>
      </c>
      <c r="F70" s="25" t="n">
        <f aca="false">IF(F68="","",F68/F$73)</f>
        <v>0.293893573350212</v>
      </c>
      <c r="G70" s="25" t="n">
        <f aca="false">IF(G68="","",G68/G$73)</f>
        <v>0.259402467882021</v>
      </c>
      <c r="H70" s="25" t="str">
        <f aca="false">IF(H68="","",H68/H$73)</f>
        <v/>
      </c>
      <c r="I70" s="25" t="str">
        <f aca="false">IF(I68="","",I68/I$73)</f>
        <v/>
      </c>
      <c r="J70" s="25" t="n">
        <f aca="false">J68/J$73</f>
        <v>0.321118697702764</v>
      </c>
    </row>
    <row r="71" customFormat="false" ht="17" hidden="false" customHeight="true" outlineLevel="0" collapsed="false">
      <c r="A71" s="20"/>
      <c r="B71" s="19"/>
      <c r="C71" s="30"/>
      <c r="D71" s="30"/>
      <c r="E71" s="30"/>
      <c r="F71" s="30"/>
      <c r="G71" s="30"/>
      <c r="H71" s="30"/>
      <c r="I71" s="30"/>
      <c r="J71" s="30"/>
    </row>
    <row r="72" customFormat="false" ht="17" hidden="false" customHeight="true" outlineLevel="0" collapsed="false">
      <c r="A72" s="20" t="s">
        <v>92</v>
      </c>
      <c r="B72" s="19" t="s">
        <v>13</v>
      </c>
      <c r="C72" s="23" t="n">
        <f aca="false">IF(C19="",0,C19)+IF(C27="",0,C27)+IF(C35="",0,C35)+IF(C43="",0,C43)+IF(C51="",0,C51)+IF(C59="",0,C59)+IF(C67="",0,C67)</f>
        <v>33012560</v>
      </c>
      <c r="D72" s="23" t="n">
        <f aca="false">IF(D19="",0,D19)+IF(D27="",0,D27)+IF(D35="",0,D35)+IF(D43="",0,D43)+IF(D51="",0,D51)+IF(D59="",0,D59)+IF(D67="",0,D67)</f>
        <v>24899402</v>
      </c>
      <c r="E72" s="23" t="n">
        <f aca="false">IF(E19="",0,E19)+IF(E27="",0,E27)+IF(E35="",0,E35)+IF(E43="",0,E43)+IF(E51="",0,E51)+IF(E59="",0,E59)+IF(E67="",0,E67)</f>
        <v>15768610</v>
      </c>
      <c r="F72" s="23" t="n">
        <f aca="false">IF(F19="",0,F19)+IF(F27="",0,F27)+IF(F35="",0,F35)+IF(F43="",0,F43)+IF(F51="",0,F51)+IF(F59="",0,F59)+IF(F67="",0,F67)</f>
        <v>2018679</v>
      </c>
      <c r="G72" s="23" t="n">
        <f aca="false">IF(G19="",0,G19)+IF(G27="",0,G27)+IF(G35="",0,G35)+IF(G43="",0,G43)+IF(G51="",0,G51)+IF(G59="",0,G59)+IF(G67="",0,G67)</f>
        <v>27634309</v>
      </c>
      <c r="H72" s="23" t="n">
        <f aca="false">IF(H19="",0,H19)+IF(H27="",0,H27)+IF(H35="",0,H35)+IF(H43="",0,H43)+IF(H51="",0,H51)+IF(H59="",0,H59)+IF(H67="",0,H67)</f>
        <v>0</v>
      </c>
      <c r="I72" s="23" t="n">
        <f aca="false">IF(I19="",0,I19)+IF(I27="",0,I27)+IF(I35="",0,I35)+IF(I43="",0,I43)+IF(I51="",0,I51)+IF(I59="",0,I59)+IF(I67="",0,I67)</f>
        <v>0</v>
      </c>
      <c r="J72" s="23" t="n">
        <f aca="false">J19+J27+J35+J43+J51+J59+J67</f>
        <v>103333560</v>
      </c>
    </row>
    <row r="73" customFormat="false" ht="17" hidden="false" customHeight="true" outlineLevel="0" collapsed="false">
      <c r="A73" s="20"/>
      <c r="B73" s="19" t="s">
        <v>14</v>
      </c>
      <c r="C73" s="23" t="n">
        <f aca="false">IF(C20="",0,C20)+IF(C28="",0,C28)+IF(C36="",0,C36)+IF(C44="",0,C44)+IF(C52="",0,C52)+IF(C60="",0,C60)+IF(C68="",0,C68)</f>
        <v>25561604</v>
      </c>
      <c r="D73" s="23" t="n">
        <f aca="false">IF(D20="",0,D20)+IF(D28="",0,D28)+IF(D36="",0,D36)+IF(D44="",0,D44)+IF(D52="",0,D52)+IF(D60="",0,D60)+IF(D68="",0,D68)</f>
        <v>19907304</v>
      </c>
      <c r="E73" s="23" t="n">
        <f aca="false">IF(E20="",0,E20)+IF(E28="",0,E28)+IF(E36="",0,E36)+IF(E44="",0,E44)+IF(E52="",0,E52)+IF(E60="",0,E60)+IF(E68="",0,E68)</f>
        <v>17017444</v>
      </c>
      <c r="F73" s="23" t="n">
        <f aca="false">IF(F20="",0,F20)+IF(F28="",0,F28)+IF(F36="",0,F36)+IF(F44="",0,F44)+IF(F52="",0,F52)+IF(F60="",0,F60)+IF(F68="",0,F68)</f>
        <v>2082298</v>
      </c>
      <c r="G73" s="23" t="n">
        <f aca="false">IF(G20="",0,G20)+IF(G28="",0,G28)+IF(G36="",0,G36)+IF(G44="",0,G44)+IF(G52="",0,G52)+IF(G60="",0,G60)+IF(G68="",0,G68)</f>
        <v>25089530</v>
      </c>
      <c r="H73" s="23" t="n">
        <f aca="false">IF(H20="",0,H20)+IF(H28="",0,H28)+IF(H36="",0,H36)+IF(H44="",0,H44)+IF(H52="",0,H52)+IF(H60="",0,H60)+IF(H68="",0,H68)</f>
        <v>0</v>
      </c>
      <c r="I73" s="23" t="n">
        <f aca="false">IF(I20="",0,I20)+IF(I28="",0,I28)+IF(I36="",0,I36)+IF(I44="",0,I44)+IF(I52="",0,I52)+IF(I60="",0,I60)+IF(I68="",0,I68)</f>
        <v>0</v>
      </c>
      <c r="J73" s="23" t="n">
        <f aca="false">J20+J28+J36+J44+J52+J60+J68</f>
        <v>89658180</v>
      </c>
    </row>
    <row r="74" customFormat="false" ht="17" hidden="false" customHeight="true" outlineLevel="0" collapsed="false">
      <c r="A74" s="20"/>
      <c r="B74" s="19" t="s">
        <v>81</v>
      </c>
      <c r="C74" s="25" t="n">
        <f aca="false">IF(OR(C73="",C72=0), "", C73/C72)</f>
        <v>0.774299357577843</v>
      </c>
      <c r="D74" s="25" t="n">
        <f aca="false">IF(OR(D73="",D72=0), "", D73/D72)</f>
        <v>0.799509321549168</v>
      </c>
      <c r="E74" s="25" t="n">
        <f aca="false">IF(OR(E73="",E72=0), "", E73/E72)</f>
        <v>1.07919746889548</v>
      </c>
      <c r="F74" s="25" t="n">
        <f aca="false">IF(OR(F73="",F72=0), "", F73/F72)</f>
        <v>1.03151516412466</v>
      </c>
      <c r="G74" s="25" t="n">
        <f aca="false">IF(OR(G73="",G72=0), "", G73/G72)</f>
        <v>0.90791233462722</v>
      </c>
      <c r="H74" s="25" t="str">
        <f aca="false">IF(OR(H73="",H72=0), "", H73/H72)</f>
        <v/>
      </c>
      <c r="I74" s="25" t="str">
        <f aca="false">IF(OR(I73="",I72=0), "", I73/I72)</f>
        <v/>
      </c>
      <c r="J74" s="25" t="n">
        <f aca="false">J73/J72</f>
        <v>0.867657903202019</v>
      </c>
    </row>
    <row r="75" customFormat="false" ht="17" hidden="false" customHeight="true" outlineLevel="0" collapsed="false">
      <c r="A75" s="20"/>
      <c r="B75" s="19" t="s">
        <v>82</v>
      </c>
      <c r="C75" s="25" t="n">
        <f aca="false">IF(C73=0,"",C73/C$73)</f>
        <v>1</v>
      </c>
      <c r="D75" s="25" t="n">
        <f aca="false">IF(D73=0,"",D73/D$73)</f>
        <v>1</v>
      </c>
      <c r="E75" s="25" t="n">
        <f aca="false">IF(E73=0,"",E73/E$73)</f>
        <v>1</v>
      </c>
      <c r="F75" s="25" t="n">
        <f aca="false">IF(F73=0,"",F73/F$73)</f>
        <v>1</v>
      </c>
      <c r="G75" s="25" t="n">
        <f aca="false">IF(G73=0,"",G73/G$73)</f>
        <v>1</v>
      </c>
      <c r="H75" s="25" t="str">
        <f aca="false">IF(H73=0,"",H73/H$73)</f>
        <v/>
      </c>
      <c r="I75" s="25" t="str">
        <f aca="false">IF(I73=0,"",I73/I$73)</f>
        <v/>
      </c>
      <c r="J75" s="25" t="n">
        <f aca="false">J73/J$73</f>
        <v>1</v>
      </c>
    </row>
    <row r="78" customFormat="false" ht="15" hidden="false" customHeight="false" outlineLevel="0" collapsed="false">
      <c r="A78" s="20" t="s">
        <v>93</v>
      </c>
      <c r="B78" s="19" t="s">
        <v>76</v>
      </c>
      <c r="C78" s="31" t="n">
        <f aca="true">IF(ISBLANK(INDIRECT("'"&amp;$A$1&amp;"'!"&amp;CELL("address",C55))), "", INDIRECT("'"&amp;$A$1&amp;"'!"&amp;CELL("address",C55)))</f>
        <v>156783</v>
      </c>
      <c r="D78" s="31" t="n">
        <f aca="true">IF(ISBLANK(INDIRECT("'"&amp;$A$1&amp;"'!"&amp;CELL("address",D55))), "", INDIRECT("'"&amp;$A$1&amp;"'!"&amp;CELL("address",D55)))</f>
        <v>177581</v>
      </c>
      <c r="E78" s="31" t="n">
        <f aca="true">IF(ISBLANK(INDIRECT("'"&amp;$A$1&amp;"'!"&amp;CELL("address",E55))), "", INDIRECT("'"&amp;$A$1&amp;"'!"&amp;CELL("address",E55)))</f>
        <v>169892</v>
      </c>
      <c r="F78" s="31" t="n">
        <f aca="true">IF(ISBLANK(INDIRECT("'"&amp;$A$1&amp;"'!"&amp;CELL("address",F55))), "", INDIRECT("'"&amp;$A$1&amp;"'!"&amp;CELL("address",F55)))</f>
        <v>46193</v>
      </c>
      <c r="G78" s="31" t="n">
        <f aca="true">IF(ISBLANK(INDIRECT("'"&amp;$A$1&amp;"'!"&amp;CELL("address",G55))), "", INDIRECT("'"&amp;$A$1&amp;"'!"&amp;CELL("address",G55)))</f>
        <v>144296</v>
      </c>
      <c r="H78" s="31" t="str">
        <f aca="true">IF(ISBLANK(INDIRECT("'"&amp;$A$1&amp;"'!"&amp;CELL("address",H55))), "", INDIRECT("'"&amp;$A$1&amp;"'!"&amp;CELL("address",H55)))</f>
        <v/>
      </c>
      <c r="I78" s="31" t="str">
        <f aca="true">IF(ISBLANK(INDIRECT("'"&amp;$A$1&amp;"'!"&amp;CELL("address",I55))), "", INDIRECT("'"&amp;$A$1&amp;"'!"&amp;CELL("address",I55)))</f>
        <v/>
      </c>
      <c r="J78" s="31" t="n">
        <f aca="false">SUM(C78:I78)</f>
        <v>694745</v>
      </c>
    </row>
    <row r="79" customFormat="false" ht="15" hidden="false" customHeight="false" outlineLevel="0" collapsed="false">
      <c r="A79" s="19"/>
      <c r="B79" s="19" t="s">
        <v>88</v>
      </c>
      <c r="C79" s="5" t="n">
        <f aca="false">IF(C78="", "", C73/C78)</f>
        <v>163.038109999171</v>
      </c>
      <c r="D79" s="5" t="n">
        <f aca="false">IF(D78="", "", D73/D78)</f>
        <v>112.102668641352</v>
      </c>
      <c r="E79" s="5" t="n">
        <f aca="false">IF(E78="", "", E73/E78)</f>
        <v>100.16624679208</v>
      </c>
      <c r="F79" s="5" t="n">
        <f aca="false">IF(F78="", "", F73/F78)</f>
        <v>45.0782153140086</v>
      </c>
      <c r="G79" s="5" t="n">
        <f aca="false">IF(G78="", "", G73/G78)</f>
        <v>173.875436602539</v>
      </c>
      <c r="H79" s="5" t="str">
        <f aca="false">IF(H78="", "", H73/H78)</f>
        <v/>
      </c>
      <c r="I79" s="5" t="str">
        <f aca="false">IF(I78="", "", I73/I78)</f>
        <v/>
      </c>
      <c r="J79" s="5" t="n">
        <f aca="false">IF(J78="", "", J73/J78)</f>
        <v>129.051925526632</v>
      </c>
    </row>
    <row r="80" customFormat="false" ht="15" hidden="false" customHeight="false" outlineLevel="0" collapsed="false">
      <c r="A80" s="19"/>
      <c r="B80" s="19" t="s">
        <v>94</v>
      </c>
      <c r="C80" s="5" t="n">
        <f aca="false">IF(C78="", "", C68/C78)</f>
        <v>63.9436737401376</v>
      </c>
      <c r="D80" s="5" t="n">
        <f aca="false">IF(D78="", "", D68/D78)</f>
        <v>37.9789054009156</v>
      </c>
      <c r="E80" s="5" t="n">
        <f aca="false">IF(E78="", "", E68/E78)</f>
        <v>28.8480034374779</v>
      </c>
      <c r="F80" s="5" t="n">
        <f aca="false">IF(F78="", "", F68/F78)</f>
        <v>13.2481977788842</v>
      </c>
      <c r="G80" s="5" t="n">
        <f aca="false">IF(G78="", "", G68/G78)</f>
        <v>45.1037173587625</v>
      </c>
      <c r="H80" s="5" t="str">
        <f aca="false">IF(H78="", "", H68/H78)</f>
        <v/>
      </c>
      <c r="I80" s="5" t="str">
        <f aca="false">IF(I78="", "", I68/I78)</f>
        <v/>
      </c>
      <c r="J80" s="5" t="n">
        <f aca="false">IF(J78="", "", J68/J78)</f>
        <v>41.4409862611462</v>
      </c>
    </row>
    <row r="83" customFormat="false" ht="15" hidden="false" customHeight="false" outlineLevel="0" collapsed="false">
      <c r="A83" s="20" t="s">
        <v>95</v>
      </c>
      <c r="C83" s="32" t="str">
        <f aca="true">IF(ISBLANK(INDIRECT("'"&amp;$A$1&amp;"'!"&amp;CELL("address",C59))), "", INDIRECT("'"&amp;$A$1&amp;"'!"&amp;CELL("address",C59)))</f>
        <v/>
      </c>
      <c r="D83" s="32" t="str">
        <f aca="true">IF(ISBLANK(INDIRECT("'"&amp;$A$1&amp;"'!"&amp;CELL("address",D59))), "", INDIRECT("'"&amp;$A$1&amp;"'!"&amp;CELL("address",D59)))</f>
        <v/>
      </c>
      <c r="E83" s="32" t="str">
        <f aca="true">IF(ISBLANK(INDIRECT("'"&amp;$A$1&amp;"'!"&amp;CELL("address",E59))), "", INDIRECT("'"&amp;$A$1&amp;"'!"&amp;CELL("address",E59)))</f>
        <v/>
      </c>
      <c r="F83" s="32" t="str">
        <f aca="true">IF(ISBLANK(INDIRECT("'"&amp;$A$1&amp;"'!"&amp;CELL("address",F59))), "", INDIRECT("'"&amp;$A$1&amp;"'!"&amp;CELL("address",F59)))</f>
        <v/>
      </c>
      <c r="G83" s="32" t="str">
        <f aca="true">IF(ISBLANK(INDIRECT("'"&amp;$A$1&amp;"'!"&amp;CELL("address",G59))), "", INDIRECT("'"&amp;$A$1&amp;"'!"&amp;CELL("address",G59)))</f>
        <v/>
      </c>
      <c r="H83" s="32" t="str">
        <f aca="true">IF(ISBLANK(INDIRECT("'"&amp;$A$1&amp;"'!"&amp;CELL("address",H59))), "", INDIRECT("'"&amp;$A$1&amp;"'!"&amp;CELL("address",H59)))</f>
        <v/>
      </c>
      <c r="I83" s="32" t="str">
        <f aca="true">IF(ISBLANK(INDIRECT("'"&amp;$A$1&amp;"'!"&amp;CELL("address",I59))), "", INDIRECT("'"&amp;$A$1&amp;"'!"&amp;CELL("address",I59)))</f>
        <v/>
      </c>
      <c r="J83" s="32"/>
      <c r="P83" s="1"/>
    </row>
    <row r="84" customFormat="false" ht="13.8" hidden="false" customHeight="false" outlineLevel="0" collapsed="false">
      <c r="C84" s="22"/>
      <c r="D84" s="22"/>
      <c r="E84" s="22"/>
      <c r="F84" s="22"/>
      <c r="G84" s="22"/>
      <c r="H84" s="22"/>
      <c r="I84" s="22"/>
      <c r="P84" s="1"/>
    </row>
    <row r="85" customFormat="false" ht="15" hidden="false" customHeight="false" outlineLevel="0" collapsed="false">
      <c r="A85" s="20" t="s">
        <v>96</v>
      </c>
      <c r="P85" s="1"/>
    </row>
    <row r="86" customFormat="false" ht="13.8" hidden="false" customHeight="false" outlineLevel="0" collapsed="false">
      <c r="A86" s="33" t="str">
        <f aca="true">IF(ISBLANK(INDIRECT("'"&amp;$A$1&amp;"'!"&amp;CELL("address",A63))), "", INDIRECT("'"&amp;$A$1&amp;"'!"&amp;CELL("address",A63)))</f>
        <v>1. Nanaimo (VIHA), Castelagar (IH), Pringe George (NH) family physicians are paid on FFS rather than on contract.</v>
      </c>
      <c r="P86" s="1"/>
    </row>
    <row r="87" customFormat="false" ht="13.8" hidden="false" customHeight="false" outlineLevel="0" collapsed="false">
      <c r="A87" s="33" t="str">
        <f aca="true">IF(ISBLANK(INDIRECT("'"&amp;$A$1&amp;"'!"&amp;CELL("address",A64))), "", INDIRECT("'"&amp;$A$1&amp;"'!"&amp;CELL("address",A64)))</f>
        <v>2. Expenditures for these sites are not reflected here. Therefore, actual expenditures, cost per visit, etc. are higher than shown.</v>
      </c>
      <c r="P87" s="1"/>
    </row>
    <row r="88" customFormat="false" ht="13.8" hidden="false" customHeight="false" outlineLevel="0" collapsed="false">
      <c r="A88" s="33" t="str">
        <f aca="true">IF(ISBLANK(INDIRECT("'"&amp;$A$1&amp;"'!"&amp;CELL("address",A65))), "", INDIRECT("'"&amp;$A$1&amp;"'!"&amp;CELL("address",A65)))</f>
        <v/>
      </c>
      <c r="P88" s="1"/>
    </row>
    <row r="89" customFormat="false" ht="13.8" hidden="false" customHeight="false" outlineLevel="0" collapsed="false">
      <c r="A89" s="33" t="str">
        <f aca="true">IF(ISBLANK(INDIRECT("'"&amp;$A$1&amp;"'!"&amp;CELL("address",A66))), "", INDIRECT("'"&amp;$A$1&amp;"'!"&amp;CELL("address",A66)))</f>
        <v/>
      </c>
      <c r="P89" s="1"/>
    </row>
    <row r="90" customFormat="false" ht="12.8" hidden="false" customHeight="false" outlineLevel="0" collapsed="false">
      <c r="P90" s="1"/>
    </row>
    <row r="91" customFormat="false" ht="12.8" hidden="false" customHeight="false" outlineLevel="0" collapsed="false">
      <c r="P91" s="1"/>
    </row>
    <row r="92" customFormat="false" ht="12.8" hidden="false" customHeight="false" outlineLevel="0" collapsed="false">
      <c r="P92" s="1"/>
    </row>
    <row r="93" customFormat="false" ht="12.8" hidden="false" customHeight="false" outlineLevel="0" collapsed="false">
      <c r="P93" s="1"/>
    </row>
    <row r="94" customFormat="false" ht="12.8" hidden="false" customHeight="false" outlineLevel="0" collapsed="false">
      <c r="A94" s="0" t="s">
        <v>21</v>
      </c>
      <c r="B94" s="0" t="s">
        <v>97</v>
      </c>
      <c r="P94" s="1"/>
    </row>
    <row r="95" customFormat="false" ht="12.8" hidden="false" customHeight="false" outlineLevel="0" collapsed="false">
      <c r="B95" s="0" t="s">
        <v>98</v>
      </c>
      <c r="P95" s="1"/>
    </row>
    <row r="97" customFormat="false" ht="12.8" hidden="false" customHeight="false" outlineLevel="0" collapsed="false">
      <c r="A97" s="0" t="s">
        <v>22</v>
      </c>
      <c r="B97" s="0" t="s">
        <v>99</v>
      </c>
    </row>
    <row r="98" customFormat="false" ht="12.8" hidden="false" customHeight="false" outlineLevel="0" collapsed="false">
      <c r="B98" s="0" t="s">
        <v>100</v>
      </c>
    </row>
    <row r="99" customFormat="false" ht="85.75" hidden="false" customHeight="true" outlineLevel="0" collapsed="false"/>
    <row r="100" customFormat="false" ht="55.05" hidden="false" customHeight="true" outlineLevel="0" collapsed="false">
      <c r="A100" s="8" t="str">
        <f aca="false">$A$3</f>
        <v>UPCC performance FY2022/2023</v>
      </c>
      <c r="C100" s="16"/>
      <c r="D100" s="16"/>
      <c r="E100" s="16"/>
      <c r="F100" s="16"/>
      <c r="G100" s="16"/>
      <c r="H100" s="16"/>
      <c r="I100" s="16"/>
    </row>
    <row r="101" customFormat="false" ht="71.65" hidden="false" customHeight="false" outlineLevel="0" collapsed="false">
      <c r="A101" s="9" t="str">
        <f aca="false">$A$16</f>
        <v>Province-Wide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customFormat="false" ht="17.35" hidden="false" customHeight="false" outlineLevel="0" collapsed="false">
      <c r="A102" s="11" t="str">
        <f aca="false">IF(C140="","",C140)</f>
        <v/>
      </c>
      <c r="C102" s="5"/>
      <c r="D102" s="5"/>
      <c r="E102" s="5"/>
      <c r="F102" s="5"/>
      <c r="G102" s="5"/>
      <c r="H102" s="5"/>
      <c r="I102" s="5"/>
      <c r="J102" s="5"/>
    </row>
    <row r="103" customFormat="false" ht="17.35" hidden="false" customHeight="false" outlineLevel="0" collapsed="false">
      <c r="A103" s="11" t="str">
        <f aca="false">IF(C$18="","",C$18)</f>
        <v>Island</v>
      </c>
      <c r="C103" s="5"/>
      <c r="D103" s="5"/>
      <c r="E103" s="5"/>
      <c r="F103" s="5"/>
      <c r="G103" s="5"/>
      <c r="H103" s="5"/>
      <c r="I103" s="5"/>
      <c r="J103" s="5"/>
    </row>
    <row r="104" customFormat="false" ht="17.35" hidden="false" customHeight="false" outlineLevel="0" collapsed="false">
      <c r="A104" s="11" t="str">
        <f aca="false">IF(D$18="","",D$18)</f>
        <v>Fraser</v>
      </c>
      <c r="C104" s="5"/>
      <c r="D104" s="5"/>
      <c r="E104" s="5"/>
      <c r="F104" s="5"/>
      <c r="G104" s="34" t="s">
        <v>101</v>
      </c>
      <c r="H104" s="5"/>
      <c r="I104" s="5"/>
      <c r="J104" s="5"/>
      <c r="Q104" s="0" t="s">
        <v>102</v>
      </c>
      <c r="R104" s="0" t="s">
        <v>93</v>
      </c>
    </row>
    <row r="105" customFormat="false" ht="17.35" hidden="false" customHeight="false" outlineLevel="0" collapsed="false">
      <c r="A105" s="11" t="str">
        <f aca="false">IF(E$18="","",E$18)</f>
        <v>Interior</v>
      </c>
      <c r="C105" s="5"/>
      <c r="D105" s="5"/>
      <c r="E105" s="5"/>
      <c r="F105" s="5"/>
      <c r="G105" s="5" t="s">
        <v>103</v>
      </c>
      <c r="H105" s="5"/>
      <c r="I105" s="18" t="n">
        <v>35.83</v>
      </c>
      <c r="J105" s="5"/>
      <c r="P105" s="0" t="s">
        <v>104</v>
      </c>
      <c r="Q105" s="5" t="n">
        <f aca="false">B117</f>
        <v>129.051925526632</v>
      </c>
      <c r="R105" s="0" t="n">
        <f aca="false">B$113/Q105</f>
        <v>694745</v>
      </c>
    </row>
    <row r="106" customFormat="false" ht="17.35" hidden="false" customHeight="false" outlineLevel="0" collapsed="false">
      <c r="A106" s="11" t="str">
        <f aca="false">IF(F$18="","",F$18)</f>
        <v>Northern</v>
      </c>
      <c r="C106" s="5"/>
      <c r="D106" s="5"/>
      <c r="E106" s="5"/>
      <c r="F106" s="5"/>
      <c r="G106" s="5" t="s">
        <v>105</v>
      </c>
      <c r="H106" s="5"/>
      <c r="I106" s="18" t="n">
        <f aca="false">32.5+25</f>
        <v>57.5</v>
      </c>
      <c r="J106" s="5"/>
      <c r="P106" s="0" t="s">
        <v>106</v>
      </c>
      <c r="Q106" s="18" t="n">
        <f aca="false">I105</f>
        <v>35.83</v>
      </c>
      <c r="R106" s="35" t="n">
        <f aca="false">B$113/Q106</f>
        <v>2502321.51828077</v>
      </c>
    </row>
    <row r="107" customFormat="false" ht="17.35" hidden="false" customHeight="false" outlineLevel="0" collapsed="false">
      <c r="A107" s="11" t="str">
        <f aca="false">IF(G$18="","",G$18)</f>
        <v>Vancouver Coastal</v>
      </c>
      <c r="C107" s="5"/>
      <c r="D107" s="5"/>
      <c r="E107" s="5"/>
      <c r="F107" s="5"/>
      <c r="G107" s="5"/>
      <c r="H107" s="5"/>
      <c r="I107" s="5"/>
      <c r="J107" s="5"/>
      <c r="P107" s="0" t="s">
        <v>107</v>
      </c>
      <c r="Q107" s="18" t="n">
        <f aca="false">I106</f>
        <v>57.5</v>
      </c>
      <c r="R107" s="35" t="n">
        <f aca="false">B$113/Q107</f>
        <v>1559272.69565217</v>
      </c>
    </row>
    <row r="108" customFormat="false" ht="17.6" hidden="false" customHeight="true" outlineLevel="0" collapsed="false">
      <c r="A108" s="11" t="str">
        <f aca="false">IF(H$18="","",H$18)</f>
        <v/>
      </c>
      <c r="C108" s="5"/>
      <c r="D108" s="5"/>
      <c r="E108" s="5"/>
      <c r="F108" s="5"/>
      <c r="G108" s="5"/>
      <c r="H108" s="5"/>
      <c r="I108" s="5"/>
      <c r="J108" s="5"/>
    </row>
    <row r="109" customFormat="false" ht="17.35" hidden="false" customHeight="false" outlineLevel="0" collapsed="false">
      <c r="A109" s="11" t="str">
        <f aca="false">IF(I$18="","",I$18)</f>
        <v/>
      </c>
      <c r="C109" s="5"/>
      <c r="D109" s="5"/>
      <c r="E109" s="5"/>
      <c r="F109" s="5"/>
      <c r="G109" s="5"/>
      <c r="H109" s="5"/>
      <c r="I109" s="5"/>
      <c r="J109" s="5"/>
    </row>
    <row r="110" customFormat="false" ht="17.35" hidden="false" customHeight="false" outlineLevel="0" collapsed="false">
      <c r="A110" s="11"/>
      <c r="C110" s="5"/>
      <c r="D110" s="5"/>
      <c r="E110" s="5"/>
      <c r="F110" s="5"/>
      <c r="G110" s="5"/>
      <c r="H110" s="5"/>
      <c r="I110" s="5"/>
      <c r="J110" s="5"/>
    </row>
    <row r="111" customFormat="false" ht="12.8" hidden="false" customHeight="false" outlineLevel="0" collapsed="false">
      <c r="D111" s="5"/>
      <c r="E111" s="5"/>
      <c r="F111" s="5"/>
      <c r="G111" s="5"/>
      <c r="H111" s="5"/>
      <c r="I111" s="5"/>
      <c r="J111" s="5"/>
    </row>
    <row r="112" customFormat="false" ht="12.8" hidden="false" customHeight="false" outlineLevel="0" collapsed="false">
      <c r="D112" s="5"/>
      <c r="E112" s="5"/>
      <c r="F112" s="5"/>
      <c r="G112" s="5"/>
      <c r="H112" s="5"/>
      <c r="I112" s="5"/>
      <c r="J112" s="5"/>
    </row>
    <row r="113" customFormat="false" ht="22.05" hidden="false" customHeight="false" outlineLevel="0" collapsed="false">
      <c r="A113" s="36" t="s">
        <v>75</v>
      </c>
      <c r="B113" s="37" t="n">
        <f aca="false">$J$73</f>
        <v>89658180</v>
      </c>
      <c r="E113" s="20" t="s">
        <v>108</v>
      </c>
      <c r="F113" s="5"/>
      <c r="G113" s="5"/>
      <c r="H113" s="5"/>
      <c r="I113" s="5"/>
      <c r="J113" s="5"/>
    </row>
    <row r="114" customFormat="false" ht="15" hidden="false" customHeight="false" outlineLevel="0" collapsed="false">
      <c r="A114" s="5"/>
      <c r="E114" s="38" t="s">
        <v>109</v>
      </c>
      <c r="F114" s="5"/>
      <c r="G114" s="5"/>
      <c r="H114" s="5"/>
      <c r="I114" s="5"/>
      <c r="J114" s="5"/>
    </row>
    <row r="115" customFormat="false" ht="22.05" hidden="false" customHeight="false" outlineLevel="0" collapsed="false">
      <c r="A115" s="36" t="s">
        <v>76</v>
      </c>
      <c r="B115" s="39" t="n">
        <f aca="false">$J$78</f>
        <v>694745</v>
      </c>
      <c r="C115" s="5"/>
      <c r="E115" s="40" t="n">
        <f aca="false">R106</f>
        <v>2502321.51828077</v>
      </c>
      <c r="F115" s="5"/>
      <c r="G115" s="5"/>
      <c r="H115" s="5"/>
      <c r="I115" s="5"/>
      <c r="J115" s="5"/>
    </row>
    <row r="116" customFormat="false" ht="15" hidden="false" customHeight="false" outlineLevel="0" collapsed="false">
      <c r="A116" s="5"/>
      <c r="C116" s="5"/>
      <c r="E116" s="38" t="s">
        <v>110</v>
      </c>
      <c r="F116" s="5"/>
      <c r="G116" s="5"/>
      <c r="H116" s="5"/>
      <c r="I116" s="5"/>
      <c r="J116" s="5"/>
    </row>
    <row r="117" customFormat="false" ht="22.05" hidden="false" customHeight="false" outlineLevel="0" collapsed="false">
      <c r="A117" s="36" t="s">
        <v>88</v>
      </c>
      <c r="B117" s="37" t="n">
        <f aca="false">$J$79</f>
        <v>129.051925526632</v>
      </c>
      <c r="C117" s="5"/>
      <c r="E117" s="13" t="n">
        <f aca="false">R107</f>
        <v>1559272.69565217</v>
      </c>
      <c r="F117" s="5"/>
      <c r="G117" s="5"/>
      <c r="H117" s="5"/>
      <c r="I117" s="5"/>
      <c r="J117" s="5"/>
    </row>
    <row r="118" customFormat="false" ht="12.8" hidden="false" customHeight="false" outlineLevel="0" collapsed="false">
      <c r="A118" s="5"/>
      <c r="C118" s="5"/>
      <c r="E118" s="5"/>
      <c r="F118" s="5"/>
      <c r="G118" s="5"/>
      <c r="H118" s="5"/>
      <c r="I118" s="5"/>
      <c r="J118" s="5"/>
    </row>
    <row r="119" customFormat="false" ht="22.05" hidden="false" customHeight="false" outlineLevel="0" collapsed="false">
      <c r="A119" s="36" t="s">
        <v>94</v>
      </c>
      <c r="B119" s="37" t="n">
        <f aca="false">$J$80</f>
        <v>41.4409862611462</v>
      </c>
      <c r="C119" s="5"/>
      <c r="E119" s="5"/>
      <c r="F119" s="5"/>
      <c r="G119" s="5"/>
      <c r="H119" s="5"/>
      <c r="I119" s="5"/>
      <c r="J119" s="5"/>
    </row>
    <row r="120" customFormat="false" ht="17.35" hidden="false" customHeight="false" outlineLevel="0" collapsed="false">
      <c r="A120" s="11"/>
      <c r="C120" s="5"/>
      <c r="D120" s="5"/>
      <c r="E120" s="5"/>
      <c r="F120" s="5"/>
      <c r="G120" s="5"/>
      <c r="H120" s="5"/>
      <c r="I120" s="5"/>
      <c r="J120" s="5"/>
    </row>
    <row r="121" customFormat="false" ht="12.8" hidden="false" customHeight="false" outlineLevel="0" collapsed="false">
      <c r="C121" s="5"/>
      <c r="D121" s="5"/>
      <c r="E121" s="5"/>
      <c r="F121" s="5"/>
      <c r="G121" s="5"/>
      <c r="H121" s="5"/>
      <c r="I121" s="5"/>
      <c r="J121" s="5"/>
    </row>
    <row r="122" customFormat="false" ht="59.85" hidden="false" customHeight="true" outlineLevel="0" collapsed="false">
      <c r="A122" s="11"/>
      <c r="C122" s="5"/>
      <c r="D122" s="5"/>
      <c r="E122" s="5"/>
      <c r="F122" s="5"/>
      <c r="G122" s="5"/>
      <c r="H122" s="5"/>
      <c r="I122" s="5"/>
      <c r="J122" s="5"/>
    </row>
    <row r="123" customFormat="false" ht="17.35" hidden="false" customHeight="false" outlineLevel="0" collapsed="false">
      <c r="A123" s="11"/>
      <c r="C123" s="5"/>
      <c r="D123" s="5"/>
      <c r="E123" s="5"/>
      <c r="F123" s="5"/>
      <c r="G123" s="5"/>
      <c r="H123" s="5"/>
      <c r="I123" s="5"/>
      <c r="J123" s="5"/>
    </row>
    <row r="124" customFormat="false" ht="17.35" hidden="false" customHeight="false" outlineLevel="0" collapsed="false">
      <c r="A124" s="11"/>
      <c r="C124" s="5"/>
      <c r="D124" s="5"/>
      <c r="E124" s="5"/>
      <c r="F124" s="5"/>
      <c r="G124" s="5"/>
      <c r="H124" s="5"/>
      <c r="I124" s="5"/>
      <c r="J124" s="5"/>
    </row>
    <row r="125" customFormat="false" ht="226.8" hidden="false" customHeight="true" outlineLevel="0" collapsed="false">
      <c r="A125" s="11"/>
      <c r="C125" s="5"/>
      <c r="D125" s="5"/>
      <c r="E125" s="5"/>
      <c r="F125" s="5"/>
      <c r="G125" s="5"/>
      <c r="H125" s="5"/>
      <c r="I125" s="5"/>
      <c r="J125" s="5"/>
    </row>
    <row r="126" customFormat="false" ht="17.35" hidden="false" customHeight="false" outlineLevel="0" collapsed="false">
      <c r="A126" s="11"/>
      <c r="C126" s="5"/>
      <c r="D126" s="5"/>
      <c r="E126" s="5"/>
      <c r="F126" s="5"/>
      <c r="G126" s="5"/>
      <c r="H126" s="5"/>
      <c r="I126" s="5"/>
      <c r="J126" s="5"/>
    </row>
    <row r="127" customFormat="false" ht="17.35" hidden="false" customHeight="false" outlineLevel="0" collapsed="false">
      <c r="A127" s="11"/>
      <c r="C127" s="5"/>
      <c r="D127" s="5"/>
      <c r="E127" s="5"/>
      <c r="F127" s="5"/>
      <c r="G127" s="5"/>
      <c r="H127" s="5"/>
      <c r="I127" s="5"/>
      <c r="J127" s="5"/>
    </row>
    <row r="128" customFormat="false" ht="249.25" hidden="false" customHeight="true" outlineLevel="0" collapsed="false">
      <c r="A128" s="11"/>
      <c r="C128" s="5"/>
      <c r="D128" s="5"/>
      <c r="E128" s="5"/>
      <c r="F128" s="5"/>
      <c r="G128" s="5"/>
      <c r="H128" s="5"/>
      <c r="I128" s="5"/>
      <c r="J128" s="5"/>
    </row>
    <row r="129" customFormat="false" ht="17.35" hidden="false" customHeight="false" outlineLevel="0" collapsed="false">
      <c r="A129" s="11"/>
      <c r="C129" s="5"/>
      <c r="D129" s="5"/>
      <c r="E129" s="5"/>
      <c r="F129" s="5"/>
      <c r="G129" s="5"/>
      <c r="H129" s="5"/>
      <c r="I129" s="5"/>
      <c r="J129" s="5"/>
    </row>
    <row r="130" customFormat="false" ht="17.35" hidden="false" customHeight="false" outlineLevel="0" collapsed="false">
      <c r="A130" s="11"/>
      <c r="C130" s="5"/>
      <c r="D130" s="5"/>
      <c r="E130" s="5"/>
      <c r="F130" s="5"/>
      <c r="G130" s="5"/>
      <c r="H130" s="5"/>
      <c r="I130" s="5"/>
      <c r="J130" s="5"/>
    </row>
    <row r="131" customFormat="false" ht="17.35" hidden="false" customHeight="false" outlineLevel="0" collapsed="false">
      <c r="A131" s="11"/>
      <c r="C131" s="5"/>
      <c r="D131" s="5"/>
      <c r="E131" s="5"/>
      <c r="F131" s="5"/>
      <c r="G131" s="5"/>
      <c r="H131" s="5"/>
      <c r="I131" s="5"/>
      <c r="J131" s="5"/>
    </row>
    <row r="132" customFormat="false" ht="17.35" hidden="false" customHeight="false" outlineLevel="0" collapsed="false">
      <c r="A132" s="11"/>
      <c r="C132" s="5"/>
      <c r="D132" s="5"/>
      <c r="E132" s="5"/>
      <c r="F132" s="5"/>
      <c r="G132" s="5"/>
      <c r="H132" s="5"/>
      <c r="I132" s="5"/>
      <c r="J132" s="5"/>
    </row>
    <row r="133" customFormat="false" ht="15" hidden="false" customHeight="false" outlineLevel="0" collapsed="false">
      <c r="A133" s="20" t="s">
        <v>96</v>
      </c>
      <c r="C133" s="5"/>
      <c r="D133" s="5"/>
      <c r="E133" s="5"/>
      <c r="F133" s="5"/>
      <c r="G133" s="5"/>
      <c r="H133" s="5"/>
      <c r="I133" s="5"/>
      <c r="J133" s="5"/>
    </row>
    <row r="134" customFormat="false" ht="12.75" hidden="false" customHeight="true" outlineLevel="0" collapsed="false">
      <c r="A134" s="33" t="str">
        <f aca="false">A86</f>
        <v>1. Nanaimo (VIHA), Castelagar (IH), Pringe George (NH) family physicians are paid on FFS rather than on contract.</v>
      </c>
      <c r="C134" s="5"/>
      <c r="D134" s="5"/>
      <c r="E134" s="5"/>
      <c r="F134" s="5"/>
      <c r="G134" s="5"/>
      <c r="H134" s="5"/>
      <c r="I134" s="5"/>
      <c r="J134" s="5"/>
    </row>
    <row r="135" customFormat="false" ht="13.8" hidden="false" customHeight="false" outlineLevel="0" collapsed="false">
      <c r="A135" s="33" t="str">
        <f aca="false">A87</f>
        <v>2. Expenditures for these sites are not reflected here. Therefore, actual expenditures, cost per visit, etc. are higher than shown.</v>
      </c>
      <c r="C135" s="5"/>
      <c r="D135" s="5"/>
      <c r="E135" s="5"/>
      <c r="F135" s="5"/>
      <c r="G135" s="5"/>
      <c r="H135" s="5"/>
      <c r="I135" s="5"/>
      <c r="J135" s="5"/>
    </row>
    <row r="136" customFormat="false" ht="13.8" hidden="false" customHeight="false" outlineLevel="0" collapsed="false">
      <c r="A136" s="33" t="str">
        <f aca="false">A88</f>
        <v/>
      </c>
      <c r="C136" s="5"/>
      <c r="D136" s="5"/>
      <c r="E136" s="5"/>
      <c r="F136" s="5"/>
      <c r="G136" s="5"/>
      <c r="H136" s="5"/>
      <c r="I136" s="5"/>
      <c r="J136" s="5"/>
    </row>
    <row r="137" customFormat="false" ht="13.8" hidden="false" customHeight="false" outlineLevel="0" collapsed="false">
      <c r="A137" s="33" t="str">
        <f aca="false">A89</f>
        <v/>
      </c>
      <c r="C137" s="5"/>
      <c r="D137" s="5"/>
      <c r="E137" s="5"/>
      <c r="F137" s="5"/>
      <c r="G137" s="5"/>
      <c r="H137" s="5"/>
      <c r="I137" s="5"/>
      <c r="J137" s="5"/>
    </row>
    <row r="138" customFormat="false" ht="66.9" hidden="false" customHeight="true" outlineLevel="0" collapsed="false"/>
    <row r="139" customFormat="false" ht="83.3" hidden="false" customHeight="true" outlineLevel="0" collapsed="false">
      <c r="A139" s="41" t="str">
        <f aca="false">$A$16</f>
        <v>Province-Wide</v>
      </c>
      <c r="B139" s="10"/>
      <c r="C139" s="10"/>
      <c r="D139" s="10"/>
      <c r="E139" s="10"/>
      <c r="F139" s="10"/>
      <c r="G139" s="42"/>
      <c r="H139" s="10"/>
      <c r="I139" s="10"/>
      <c r="J139" s="15" t="str">
        <f aca="false">$A$3</f>
        <v>UPCC performance FY2022/2023</v>
      </c>
    </row>
    <row r="142" customFormat="false" ht="71.55" hidden="false" customHeight="true" outlineLevel="0" collapsed="false"/>
    <row r="146" customFormat="false" ht="464.75" hidden="false" customHeight="true" outlineLevel="0" collapsed="false"/>
    <row r="147" customFormat="false" ht="322.75" hidden="false" customHeight="true" outlineLevel="0" collapsed="false"/>
    <row r="148" customFormat="false" ht="245.65" hidden="false" customHeight="true" outlineLevel="0" collapsed="false">
      <c r="V148" s="0" t="s">
        <v>111</v>
      </c>
      <c r="Y148" s="18" t="n">
        <f aca="false">J72</f>
        <v>103333560</v>
      </c>
    </row>
    <row r="149" customFormat="false" ht="15" hidden="false" customHeight="false" outlineLevel="0" collapsed="false">
      <c r="A149" s="20" t="s">
        <v>96</v>
      </c>
      <c r="V149" s="0" t="s">
        <v>112</v>
      </c>
      <c r="Y149" s="0" t="n">
        <v>2370000</v>
      </c>
    </row>
    <row r="150" customFormat="false" ht="13.8" hidden="false" customHeight="false" outlineLevel="0" collapsed="false">
      <c r="A150" s="43" t="str">
        <f aca="false">A86</f>
        <v>1. Nanaimo (VIHA), Castelagar (IH), Pringe George (NH) family physicians are paid on FFS rather than on contract.</v>
      </c>
      <c r="Y150" s="18" t="n">
        <f aca="false">Y148/Y149</f>
        <v>43.6006582278481</v>
      </c>
    </row>
    <row r="151" customFormat="false" ht="13.8" hidden="false" customHeight="false" outlineLevel="0" collapsed="false">
      <c r="A151" s="43" t="str">
        <f aca="false">A87</f>
        <v>2. Expenditures for these sites are not reflected here. Therefore, actual expenditures, cost per visit, etc. are higher than shown.</v>
      </c>
    </row>
    <row r="152" customFormat="false" ht="13.8" hidden="false" customHeight="false" outlineLevel="0" collapsed="false">
      <c r="A152" s="43" t="str">
        <f aca="false">A88</f>
        <v/>
      </c>
    </row>
    <row r="153" customFormat="false" ht="13.8" hidden="false" customHeight="false" outlineLevel="0" collapsed="false">
      <c r="A153" s="43" t="str">
        <f aca="false">A89</f>
        <v/>
      </c>
    </row>
    <row r="154" customFormat="false" ht="12.75" hidden="false" customHeight="true" outlineLevel="0" collapsed="false"/>
    <row r="156" customFormat="false" ht="83.3" hidden="false" customHeight="true" outlineLevel="0" collapsed="false">
      <c r="A156" s="41" t="str">
        <f aca="false">$A$16</f>
        <v>Province-Wide</v>
      </c>
      <c r="B156" s="10"/>
      <c r="C156" s="10"/>
      <c r="D156" s="10"/>
      <c r="E156" s="10"/>
      <c r="F156" s="10"/>
      <c r="G156" s="42"/>
      <c r="H156" s="10"/>
      <c r="I156" s="10"/>
      <c r="J156" s="15" t="str">
        <f aca="false">$A$3</f>
        <v>UPCC performance FY2022/2023</v>
      </c>
    </row>
    <row r="159" customFormat="false" ht="71.55" hidden="false" customHeight="true" outlineLevel="0" collapsed="false"/>
    <row r="248" customFormat="false" ht="15" hidden="false" customHeight="false" outlineLevel="0" collapsed="false">
      <c r="A248" s="20" t="s">
        <v>96</v>
      </c>
    </row>
    <row r="249" customFormat="false" ht="13.8" hidden="false" customHeight="false" outlineLevel="0" collapsed="false">
      <c r="A249" s="43" t="str">
        <f aca="false">A86</f>
        <v>1. Nanaimo (VIHA), Castelagar (IH), Pringe George (NH) family physicians are paid on FFS rather than on contract.</v>
      </c>
    </row>
    <row r="250" customFormat="false" ht="13.8" hidden="false" customHeight="false" outlineLevel="0" collapsed="false">
      <c r="A250" s="43" t="str">
        <f aca="false">A87</f>
        <v>2. Expenditures for these sites are not reflected here. Therefore, actual expenditures, cost per visit, etc. are higher than shown.</v>
      </c>
    </row>
    <row r="251" customFormat="false" ht="13.8" hidden="false" customHeight="false" outlineLevel="0" collapsed="false">
      <c r="A251" s="43" t="str">
        <f aca="false">A88</f>
        <v/>
      </c>
    </row>
    <row r="252" customFormat="false" ht="13.8" hidden="false" customHeight="false" outlineLevel="0" collapsed="false">
      <c r="A252" s="43" t="str">
        <f aca="false">A89</f>
        <v/>
      </c>
    </row>
  </sheetData>
  <conditionalFormatting sqref="E72:I73">
    <cfRule type="cellIs" priority="2" operator="equal" aboveAverage="0" equalAverage="0" bottom="0" percent="0" rank="0" text="" dxfId="0">
      <formula>0</formula>
    </cfRule>
  </conditionalFormatting>
  <hyperlinks>
    <hyperlink ref="A15" r:id="rId1" display="http://docs.openinfo.gov.bc.ca/Response_Package_HTH-2023-31682.pdf"/>
  </hyperlink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1" scale="100" fitToWidth="1" fitToHeight="4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2027</TotalTime>
  <Application>LibreOffice/24.2.1.2$MacOSX_X86_64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2024-02-17T07:37:54Z</dcterms:created>
  <dc:creator/>
  <dc:description/>
  <dc:language>en-CA</dc:language>
  <cp:lastModifiedBy/>
  <cp:lastPrinted>2024-05-11T14:39:51Z</cp:lastPrinted>
  <dcterms:modified xsi:type="dcterms:W3CDTF">2024-06-22T14:40:55Z</dcterms:modified>
  <cp:revision>135</cp:revision>
  <dc:subject/>
  <dc:title/>
</cp:coreProperties>
</file>